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05" yWindow="-15" windowWidth="11910" windowHeight="10155"/>
  </bookViews>
  <sheets>
    <sheet name="Calcolo Posteggi 2015" sheetId="3" r:id="rId1"/>
  </sheets>
  <definedNames>
    <definedName name="_xlnm.Print_Area" localSheetId="0">'Calcolo Posteggi 2015'!$B$1:$P$70</definedName>
  </definedNames>
  <calcPr calcId="145621"/>
</workbook>
</file>

<file path=xl/calcChain.xml><?xml version="1.0" encoding="utf-8"?>
<calcChain xmlns="http://schemas.openxmlformats.org/spreadsheetml/2006/main">
  <c r="P44" i="3" l="1"/>
  <c r="P26" i="3" l="1"/>
  <c r="P33" i="3"/>
  <c r="P36" i="3"/>
  <c r="P39" i="3"/>
  <c r="P61" i="3" l="1"/>
  <c r="N61" i="3"/>
  <c r="E65" i="3" s="1"/>
  <c r="P52" i="3"/>
  <c r="P51" i="3"/>
  <c r="P50" i="3"/>
  <c r="P49" i="3"/>
  <c r="P48" i="3"/>
  <c r="P47" i="3"/>
  <c r="P46" i="3"/>
  <c r="P45" i="3"/>
  <c r="P41" i="3"/>
  <c r="P43" i="3"/>
  <c r="P42" i="3"/>
  <c r="P40" i="3"/>
  <c r="P38" i="3"/>
  <c r="P37" i="3"/>
  <c r="P35" i="3"/>
  <c r="P34" i="3"/>
  <c r="P32" i="3"/>
  <c r="N31" i="3"/>
  <c r="N30" i="3"/>
  <c r="N29" i="3"/>
  <c r="N28" i="3"/>
  <c r="P27" i="3"/>
  <c r="E66" i="3" l="1"/>
  <c r="P25" i="3"/>
  <c r="P24" i="3"/>
  <c r="P23" i="3"/>
  <c r="P22" i="3"/>
  <c r="P21" i="3"/>
  <c r="P19" i="3"/>
  <c r="P18" i="3"/>
  <c r="P17" i="3"/>
  <c r="N16" i="3"/>
  <c r="N15" i="3"/>
  <c r="H66" i="3" l="1"/>
  <c r="N13" i="3"/>
  <c r="N14" i="3"/>
  <c r="U11" i="3"/>
  <c r="D8" i="3" s="1"/>
  <c r="N53" i="3" l="1"/>
  <c r="P53" i="3"/>
  <c r="J8" i="3"/>
  <c r="N54" i="3" l="1"/>
  <c r="N57" i="3"/>
  <c r="L65" i="3" s="1"/>
  <c r="N65" i="3" s="1"/>
  <c r="P57" i="3"/>
  <c r="L66" i="3" l="1"/>
  <c r="N58" i="3"/>
  <c r="N66" i="3" l="1"/>
  <c r="N67" i="3" s="1"/>
  <c r="P66" i="3"/>
  <c r="P67" i="3" s="1"/>
</calcChain>
</file>

<file path=xl/sharedStrings.xml><?xml version="1.0" encoding="utf-8"?>
<sst xmlns="http://schemas.openxmlformats.org/spreadsheetml/2006/main" count="472" uniqueCount="423">
  <si>
    <t>Sala riunioni / conferenze</t>
  </si>
  <si>
    <t>Luogo di culto</t>
  </si>
  <si>
    <t>Cimitero</t>
  </si>
  <si>
    <t>Tennis</t>
  </si>
  <si>
    <t>Stand di tiro</t>
  </si>
  <si>
    <t>A</t>
  </si>
  <si>
    <t>B</t>
  </si>
  <si>
    <t>C</t>
  </si>
  <si>
    <t>Studi medici/dentisti</t>
  </si>
  <si>
    <t>Ostello della gioventù</t>
  </si>
  <si>
    <t>Teatro / Sala concerti / Cinema</t>
  </si>
  <si>
    <t>Museo / Galleria / Bibilioteca</t>
  </si>
  <si>
    <t>Discoteca</t>
  </si>
  <si>
    <t>Piccolo ospedale / clinica</t>
  </si>
  <si>
    <t>Casa anziani, sanatorio</t>
  </si>
  <si>
    <t>Porto</t>
  </si>
  <si>
    <t>(sup. pista)</t>
  </si>
  <si>
    <t>1/100 mq SUL</t>
  </si>
  <si>
    <t>3/100 mq SUL</t>
  </si>
  <si>
    <t>0,1/100 mq</t>
  </si>
  <si>
    <t>0,4/100 mq particella</t>
  </si>
  <si>
    <t>Contenuto</t>
  </si>
  <si>
    <t>mq SUL</t>
  </si>
  <si>
    <t>posti seduti interni</t>
  </si>
  <si>
    <t>posti seduti esterni</t>
  </si>
  <si>
    <t>no.posti letto</t>
  </si>
  <si>
    <t>no.posti seduti</t>
  </si>
  <si>
    <t>mq pista da ballo</t>
  </si>
  <si>
    <t>no.aule</t>
  </si>
  <si>
    <t>no.spettatori</t>
  </si>
  <si>
    <t>no.armadietti</t>
  </si>
  <si>
    <t>superficie totale</t>
  </si>
  <si>
    <t>superficie sala</t>
  </si>
  <si>
    <t>Parametro 1</t>
  </si>
  <si>
    <t>Parametro 2</t>
  </si>
  <si>
    <t>&lt; 500 mq</t>
  </si>
  <si>
    <t>&gt; 5000 mq</t>
  </si>
  <si>
    <t>Ristorante / Bar</t>
  </si>
  <si>
    <t>Posteggi ammessi</t>
  </si>
  <si>
    <t xml:space="preserve">(500-5000mq) Altri generi  </t>
  </si>
  <si>
    <t xml:space="preserve">(500-5000mq) Generi alimentari  </t>
  </si>
  <si>
    <t>Massagno</t>
  </si>
  <si>
    <t>Applicazione del Regolamento cantonale sui parcheggi privati</t>
  </si>
  <si>
    <t>(art 51-62 Regolamento della legge sullo sviluppo territoriale RLst)</t>
  </si>
  <si>
    <t>1 - Informazioni di base</t>
  </si>
  <si>
    <t>Contenuti industriali o artigianali</t>
  </si>
  <si>
    <t>Contenuti commerciali</t>
  </si>
  <si>
    <t>Albergo / Pensione</t>
  </si>
  <si>
    <t>Ristoranti / Alberghi</t>
  </si>
  <si>
    <t>Divertimento / intrattenimento</t>
  </si>
  <si>
    <t>Altri ed. di utilità pubblica</t>
  </si>
  <si>
    <t>Scuole</t>
  </si>
  <si>
    <t>Impianti sportivi</t>
  </si>
  <si>
    <t>2 - Determinazione del Fabbisogno massimo di riferimento (art 53-56)</t>
  </si>
  <si>
    <t>comuni/sezioni</t>
  </si>
  <si>
    <t>categoria</t>
  </si>
  <si>
    <t>Necessario studio specifico</t>
  </si>
  <si>
    <t>Uffici</t>
  </si>
  <si>
    <t>Liceo</t>
  </si>
  <si>
    <t>Scuola professionale</t>
  </si>
  <si>
    <t>Università</t>
  </si>
  <si>
    <t>0,2/posto seduto interno o esterno</t>
  </si>
  <si>
    <t>0,5/posto letto</t>
  </si>
  <si>
    <t>0,1/posto letto</t>
  </si>
  <si>
    <t>0,2/posto seduto</t>
  </si>
  <si>
    <t>0,12/posto a sedere</t>
  </si>
  <si>
    <t>0,3/mq pista o 0,3/posto seduto</t>
  </si>
  <si>
    <t>1.2/aula</t>
  </si>
  <si>
    <t>1/aula + 0,1/ allievo &gt; 18 anni</t>
  </si>
  <si>
    <t>0,3/allievo</t>
  </si>
  <si>
    <t>0,4/allievo</t>
  </si>
  <si>
    <t>1,5/posto letto</t>
  </si>
  <si>
    <t>0,8/posto letto</t>
  </si>
  <si>
    <t>0,1/posto seduto</t>
  </si>
  <si>
    <t>0,2/armadietto + 0,1/spettatore</t>
  </si>
  <si>
    <t>2/campo + 0,1/spettatore</t>
  </si>
  <si>
    <t>0,5/bersaglio</t>
  </si>
  <si>
    <t>2/100 mq sala + 0,1/spettatore</t>
  </si>
  <si>
    <t>0,15/spettatore</t>
  </si>
  <si>
    <t>0,3/armadietto</t>
  </si>
  <si>
    <t>0,3/attracco</t>
  </si>
  <si>
    <t>Mezzovico-Vira</t>
  </si>
  <si>
    <t>Agno</t>
  </si>
  <si>
    <t>Arbedo-Castione</t>
  </si>
  <si>
    <t>Balerna</t>
  </si>
  <si>
    <t>Bellinzona</t>
  </si>
  <si>
    <t>Cadempino</t>
  </si>
  <si>
    <t>Canobbio</t>
  </si>
  <si>
    <t>Caslano</t>
  </si>
  <si>
    <t>Chiasso</t>
  </si>
  <si>
    <t>Coldrerio</t>
  </si>
  <si>
    <t>Gambarogno-Contone</t>
  </si>
  <si>
    <t>Grancia</t>
  </si>
  <si>
    <t>Lamone</t>
  </si>
  <si>
    <t>Locarno</t>
  </si>
  <si>
    <t>Losone</t>
  </si>
  <si>
    <t>Gambarogno-Magadino</t>
  </si>
  <si>
    <t>Magliaso</t>
  </si>
  <si>
    <t>Manno</t>
  </si>
  <si>
    <t>Minusio</t>
  </si>
  <si>
    <t>Morbio Inferiore</t>
  </si>
  <si>
    <t>Muralto</t>
  </si>
  <si>
    <t>Muzzano</t>
  </si>
  <si>
    <t>Paradiso</t>
  </si>
  <si>
    <t>Ponte Tresa</t>
  </si>
  <si>
    <t>Porza</t>
  </si>
  <si>
    <t>Pura</t>
  </si>
  <si>
    <t>Sant'Antonino</t>
  </si>
  <si>
    <t>Savosa</t>
  </si>
  <si>
    <t>Sorengo</t>
  </si>
  <si>
    <t>Tenero-Contra</t>
  </si>
  <si>
    <t>Vezia</t>
  </si>
  <si>
    <t>Cadenazzo-Robasacco</t>
  </si>
  <si>
    <t>Ascona</t>
  </si>
  <si>
    <t>Lugano-Barbengo</t>
  </si>
  <si>
    <t>Bedano</t>
  </si>
  <si>
    <t>Biasca</t>
  </si>
  <si>
    <t>Brissago</t>
  </si>
  <si>
    <t>Mendrisio-Capolago</t>
  </si>
  <si>
    <t>Lugano-Carabbia</t>
  </si>
  <si>
    <t>Comano</t>
  </si>
  <si>
    <t>Cureglia</t>
  </si>
  <si>
    <t>Mendrisio-Genestrerio</t>
  </si>
  <si>
    <t>Gordola</t>
  </si>
  <si>
    <t>Gravesano</t>
  </si>
  <si>
    <t>Lavertezzo</t>
  </si>
  <si>
    <t>Maroggia</t>
  </si>
  <si>
    <t>Melano</t>
  </si>
  <si>
    <t>Melide</t>
  </si>
  <si>
    <t>Novazzano</t>
  </si>
  <si>
    <t>Orselina</t>
  </si>
  <si>
    <t>Mendrisio-Rancate</t>
  </si>
  <si>
    <t>Riva San Vitale</t>
  </si>
  <si>
    <t>Monteceneri-Rivera</t>
  </si>
  <si>
    <t>Monteceneri-Sigirino</t>
  </si>
  <si>
    <t>Stabio</t>
  </si>
  <si>
    <t>Torricella-Taverne</t>
  </si>
  <si>
    <t>Vacallo</t>
  </si>
  <si>
    <t>Acquarossa-Castro</t>
  </si>
  <si>
    <t>Acquarossa-Corzoneso</t>
  </si>
  <si>
    <t>Acquarossa-Dongio</t>
  </si>
  <si>
    <t>Acquarossa-Largario</t>
  </si>
  <si>
    <t>Acquarossa-Leontica</t>
  </si>
  <si>
    <t>Acquarossa-Lottigna</t>
  </si>
  <si>
    <t>Acquarossa-Marolta</t>
  </si>
  <si>
    <t>Acquarossa-Ponto Valentino</t>
  </si>
  <si>
    <t>Acquarossa-Prugiasco</t>
  </si>
  <si>
    <t>Airolo</t>
  </si>
  <si>
    <t>Alto Malcantone-Arosio</t>
  </si>
  <si>
    <t>Alto Malcantone-Breno</t>
  </si>
  <si>
    <t>Alto Malcantone-Fescoggia</t>
  </si>
  <si>
    <t>Alto Malcantone-Mugena</t>
  </si>
  <si>
    <t>Alto Malcantone-Vezio</t>
  </si>
  <si>
    <t>Aranno</t>
  </si>
  <si>
    <t>Arogno</t>
  </si>
  <si>
    <t>Astano</t>
  </si>
  <si>
    <t>Avegno Gordevio-Avegno</t>
  </si>
  <si>
    <t>Avegno Gordevio-Gordevio</t>
  </si>
  <si>
    <t>Bedigliora</t>
  </si>
  <si>
    <t>Bedretto</t>
  </si>
  <si>
    <t>Bioggio</t>
  </si>
  <si>
    <t>Bioggio-Bosco Luganese</t>
  </si>
  <si>
    <t>Bioggio-Cimo</t>
  </si>
  <si>
    <t>Bioggio-Iseo</t>
  </si>
  <si>
    <t>Bissone</t>
  </si>
  <si>
    <t>Blenio-Aquila</t>
  </si>
  <si>
    <t>Blenio-Campo</t>
  </si>
  <si>
    <t>Blenio-Ghirone</t>
  </si>
  <si>
    <t>Blenio-Olivone</t>
  </si>
  <si>
    <t>Blenio-Torre</t>
  </si>
  <si>
    <t>Bodio</t>
  </si>
  <si>
    <t>Bosco Gurin</t>
  </si>
  <si>
    <t>Breggia-Bruzella</t>
  </si>
  <si>
    <t>Breggia-Cabbio</t>
  </si>
  <si>
    <t>Breggia-Caneggio</t>
  </si>
  <si>
    <t>Breggia-Morbio Superiore</t>
  </si>
  <si>
    <t>Breggia-Muggio</t>
  </si>
  <si>
    <t>Brione (Verzasca)</t>
  </si>
  <si>
    <t>Brione s/Minusio</t>
  </si>
  <si>
    <t>Brusino Arsizio</t>
  </si>
  <si>
    <t>Cademario</t>
  </si>
  <si>
    <t>Cadenazzo</t>
  </si>
  <si>
    <t>Cadenazzo/Monteceneri</t>
  </si>
  <si>
    <t>Campo (Vallemaggia)</t>
  </si>
  <si>
    <t>Capriasca/Lugano</t>
  </si>
  <si>
    <t>Capriasca-Bidogno</t>
  </si>
  <si>
    <t>Capriasca-Bidogno/Capriasca/Corticiasca</t>
  </si>
  <si>
    <t>Capriasca-Cagiallo</t>
  </si>
  <si>
    <t>Capriasca-Corticiasca</t>
  </si>
  <si>
    <t>Capriasca-Lopagno</t>
  </si>
  <si>
    <t>Capriasca-Lugaggia</t>
  </si>
  <si>
    <t>Capriasca-Lugaggia/Capriasca</t>
  </si>
  <si>
    <t>Capriasca-Roveredo</t>
  </si>
  <si>
    <t>Capriasca-Sala</t>
  </si>
  <si>
    <t>Capriasca-Tesserete</t>
  </si>
  <si>
    <t>Capriasca-Vaglio</t>
  </si>
  <si>
    <t>Castel San Pietro</t>
  </si>
  <si>
    <t>Castel San Pietro-Campora</t>
  </si>
  <si>
    <t>Castel San Pietro-Casima</t>
  </si>
  <si>
    <t>Castel San Pietro-Monte</t>
  </si>
  <si>
    <t>Centovalli-Borgnone</t>
  </si>
  <si>
    <t>Centovalli-Intragna</t>
  </si>
  <si>
    <t>Centovalli-Palagnedra</t>
  </si>
  <si>
    <t>Cerentino</t>
  </si>
  <si>
    <t>Cevio</t>
  </si>
  <si>
    <t>Cevio-Bignasco</t>
  </si>
  <si>
    <t>Cevio-Cavergno</t>
  </si>
  <si>
    <t>Chiasso-Pedrinate</t>
  </si>
  <si>
    <t>Collina d'Oro-Agra</t>
  </si>
  <si>
    <t>Collina d'Oro-Carabietta</t>
  </si>
  <si>
    <t>Collina d'Oro-Gentilino</t>
  </si>
  <si>
    <t>Collina d'Oro-Montagnola</t>
  </si>
  <si>
    <t>Corippo</t>
  </si>
  <si>
    <t>Croglio</t>
  </si>
  <si>
    <t>Cugnasco Gerra-Cugnasco</t>
  </si>
  <si>
    <t>Cugnasco Gerra-Gerra</t>
  </si>
  <si>
    <t>Curio</t>
  </si>
  <si>
    <t>Dalpe</t>
  </si>
  <si>
    <t>Faido</t>
  </si>
  <si>
    <t>Faido-Anzonico</t>
  </si>
  <si>
    <t>Faido-Calonico</t>
  </si>
  <si>
    <t>Faido-Calpiogna</t>
  </si>
  <si>
    <t>Faido-Campello</t>
  </si>
  <si>
    <t>Faido-Cavagnago</t>
  </si>
  <si>
    <t>Faido-Chiggiogna</t>
  </si>
  <si>
    <t>Faido-Chironico</t>
  </si>
  <si>
    <t>Faido-Mairengo</t>
  </si>
  <si>
    <t>Faido-Osco</t>
  </si>
  <si>
    <t>Faido-Rossura</t>
  </si>
  <si>
    <t>Frasco</t>
  </si>
  <si>
    <t>Gambarogno-Caviano</t>
  </si>
  <si>
    <t>Gambarogno-Gerra</t>
  </si>
  <si>
    <t>Gambarogno-Indemini</t>
  </si>
  <si>
    <t>Gambarogno-Piazzogna</t>
  </si>
  <si>
    <t>Gambarogno-San Nazzaro</t>
  </si>
  <si>
    <t>Gambarogno-Sant'Abbondio</t>
  </si>
  <si>
    <t>Gambarogno-Vira</t>
  </si>
  <si>
    <t>Giornico</t>
  </si>
  <si>
    <t>Gresso</t>
  </si>
  <si>
    <t>Isone</t>
  </si>
  <si>
    <t>Isorno-Auressio</t>
  </si>
  <si>
    <t>Isorno-Berzona</t>
  </si>
  <si>
    <t>Isorno-Loco</t>
  </si>
  <si>
    <t>Lavizzara-Broglio</t>
  </si>
  <si>
    <t>Lavizzara-Brontallo</t>
  </si>
  <si>
    <t>Lavizzara-Fusio</t>
  </si>
  <si>
    <t>Lavizzara-Menzonio</t>
  </si>
  <si>
    <t>Lavizzara-Peccia</t>
  </si>
  <si>
    <t>Lavizzara-Prato Sornico</t>
  </si>
  <si>
    <t>Linescio</t>
  </si>
  <si>
    <t>Lugano</t>
  </si>
  <si>
    <t>Lugano-Bogno</t>
  </si>
  <si>
    <t>Lugano-Brè</t>
  </si>
  <si>
    <t>Lugano-Breganzona</t>
  </si>
  <si>
    <t>Lugano-Cadro</t>
  </si>
  <si>
    <t>Lugano-Carona</t>
  </si>
  <si>
    <t>Lugano-Castagnola</t>
  </si>
  <si>
    <t>Lugano-Certara</t>
  </si>
  <si>
    <t>Lugano-Cimadera</t>
  </si>
  <si>
    <t>Lugano-Cureggia</t>
  </si>
  <si>
    <t>Lugano-Davesco Soragno</t>
  </si>
  <si>
    <t>Lugano-Gandria</t>
  </si>
  <si>
    <t>Lugano-Pambio Noranco</t>
  </si>
  <si>
    <t>Lugano-Pazzallo</t>
  </si>
  <si>
    <t>Lugano-Pregassona</t>
  </si>
  <si>
    <t>Lugano-Sonvico</t>
  </si>
  <si>
    <t>Lugano-Valcolla</t>
  </si>
  <si>
    <t>Lugano-Viganello</t>
  </si>
  <si>
    <t>Lugano-Villa Luganese</t>
  </si>
  <si>
    <t>Lumino</t>
  </si>
  <si>
    <t>Maggia</t>
  </si>
  <si>
    <t>Maggia-Aurigeno</t>
  </si>
  <si>
    <t>Maggia-Coglio</t>
  </si>
  <si>
    <t>Maggia-Giumaglio</t>
  </si>
  <si>
    <t>Maggia-Lodano</t>
  </si>
  <si>
    <t>Maggia-Moghegno</t>
  </si>
  <si>
    <t>Maggia-Someo</t>
  </si>
  <si>
    <t>Mendrisio</t>
  </si>
  <si>
    <t>Mendrisio-Arzo</t>
  </si>
  <si>
    <t>Mendrisio-Besazio</t>
  </si>
  <si>
    <t>Mendrisio-Ligornetto</t>
  </si>
  <si>
    <t>Mendrisio-Meride</t>
  </si>
  <si>
    <t>Mendrisio-Salorino</t>
  </si>
  <si>
    <t>Mendrisio-Tremona</t>
  </si>
  <si>
    <t>Mergoscia</t>
  </si>
  <si>
    <t>Miglieglia</t>
  </si>
  <si>
    <t>Monteceneri-Bironico</t>
  </si>
  <si>
    <t>Monteceneri-Camignolo</t>
  </si>
  <si>
    <t>Monteceneri-Medeglia</t>
  </si>
  <si>
    <t>Monteggio</t>
  </si>
  <si>
    <t>Morcote</t>
  </si>
  <si>
    <t>Mosogno</t>
  </si>
  <si>
    <t>Neggio</t>
  </si>
  <si>
    <t>Novaggio</t>
  </si>
  <si>
    <t>Onsernone-Comologno</t>
  </si>
  <si>
    <t>Onsernone-Crana</t>
  </si>
  <si>
    <t>Onsernone-Russo</t>
  </si>
  <si>
    <t>Origlio</t>
  </si>
  <si>
    <t>Personico</t>
  </si>
  <si>
    <t>Pollegio</t>
  </si>
  <si>
    <t>Ponte Capriasca</t>
  </si>
  <si>
    <t>Prato Leventina</t>
  </si>
  <si>
    <t>Quinto</t>
  </si>
  <si>
    <t>Ronco s/Ascona</t>
  </si>
  <si>
    <t>Rovio</t>
  </si>
  <si>
    <t>Serravalle-Ludiano</t>
  </si>
  <si>
    <t>Serravalle-Malvaglia</t>
  </si>
  <si>
    <t>Serravalle-Semione</t>
  </si>
  <si>
    <t>Sessa</t>
  </si>
  <si>
    <t>Sobrio</t>
  </si>
  <si>
    <t>Sonogno</t>
  </si>
  <si>
    <t>Terre di Pedemonte-Cavigliano</t>
  </si>
  <si>
    <t>Terre di Pedemonte-Tegna</t>
  </si>
  <si>
    <t>Terre di Pedemonte-Verscio</t>
  </si>
  <si>
    <t>Vergeletto</t>
  </si>
  <si>
    <t>Vernate</t>
  </si>
  <si>
    <t>Vico Morcote</t>
  </si>
  <si>
    <t>Vogorno</t>
  </si>
  <si>
    <t>0,11/100 mq SUL</t>
  </si>
  <si>
    <t>Depositi</t>
  </si>
  <si>
    <t>Asilo/elementare/media/conservatorio</t>
  </si>
  <si>
    <t>Posteggi</t>
  </si>
  <si>
    <t>4/100 mq SUL</t>
  </si>
  <si>
    <t>8/100 mq SUL</t>
  </si>
  <si>
    <t>Riduzione (%)</t>
  </si>
  <si>
    <t>no.allievi&gt; 18 anni</t>
  </si>
  <si>
    <t>art. 53</t>
  </si>
  <si>
    <t>art. 56</t>
  </si>
  <si>
    <t>art. 55</t>
  </si>
  <si>
    <t xml:space="preserve"> art. 56</t>
  </si>
  <si>
    <t>Sezione della mobilità - 091 814 26 71 - dt-sm@ti.ch</t>
  </si>
  <si>
    <t>Min</t>
  </si>
  <si>
    <t>Max</t>
  </si>
  <si>
    <t>-</t>
  </si>
  <si>
    <t>Industria a bassa intensità PL, logistica</t>
  </si>
  <si>
    <t>Industria / artigianato /garage / carrozzerie (esclusi posti per auto non immatricolate e in riparazione)</t>
  </si>
  <si>
    <r>
      <t xml:space="preserve">Contenuti amministrativi 
</t>
    </r>
    <r>
      <rPr>
        <sz val="9"/>
        <rFont val="Calibri"/>
        <family val="2"/>
        <scheme val="minor"/>
      </rPr>
      <t xml:space="preserve">art. 54   </t>
    </r>
    <r>
      <rPr>
        <b/>
        <sz val="9"/>
        <rFont val="Calibri"/>
        <family val="2"/>
        <scheme val="minor"/>
      </rPr>
      <t xml:space="preserve">    </t>
    </r>
  </si>
  <si>
    <t>Progettista / Istante</t>
  </si>
  <si>
    <t>Comune/Sezione</t>
  </si>
  <si>
    <t>Numero di mappale</t>
  </si>
  <si>
    <t>Compilare i campi in azzurro.</t>
  </si>
  <si>
    <t>Consultare la mappa della qualità del trasporto pubblico su www.ti.ch/edilizia nella sezione: Sportello &gt; Formulari e tabelle &gt; Posteggi &gt; Portale cartografico e riportare il livello di servizio  corrispondente.</t>
  </si>
  <si>
    <t>Comune compreso in all.1? (art 51 cpv3)</t>
  </si>
  <si>
    <t>Comune compreso nell'all.1 (art 51 cpv 3)?</t>
  </si>
  <si>
    <t>SI</t>
  </si>
  <si>
    <t>NO</t>
  </si>
  <si>
    <t>+</t>
  </si>
  <si>
    <t xml:space="preserve">Piscina aperta e spiaggia </t>
  </si>
  <si>
    <t>Stadio d'atletica con terreno di gioco</t>
  </si>
  <si>
    <t>Sala da ginnastica</t>
  </si>
  <si>
    <t xml:space="preserve">Pista pattinaggio </t>
  </si>
  <si>
    <t>Percorso "finlandese" / Percorso vita</t>
  </si>
  <si>
    <t>5/impianto</t>
  </si>
  <si>
    <t>no impianti</t>
  </si>
  <si>
    <t>e tempo libero</t>
  </si>
  <si>
    <t>Minigolf</t>
  </si>
  <si>
    <t>6/impianto</t>
  </si>
  <si>
    <t>Bocce / bowling</t>
  </si>
  <si>
    <t>Maneggio / scuderia</t>
  </si>
  <si>
    <t>Sala biliardo</t>
  </si>
  <si>
    <t>1/tavolo</t>
  </si>
  <si>
    <t>2/pista</t>
  </si>
  <si>
    <t>0.5/box</t>
  </si>
  <si>
    <t>Sala giochi / casinò</t>
  </si>
  <si>
    <t>0.3/posto seduto</t>
  </si>
  <si>
    <t>no. posti seduti</t>
  </si>
  <si>
    <t>no. posti letto</t>
  </si>
  <si>
    <t>no. allievi</t>
  </si>
  <si>
    <t>no .aule</t>
  </si>
  <si>
    <t>no. bersagli</t>
  </si>
  <si>
    <t>no. campi</t>
  </si>
  <si>
    <t>no. armadietti</t>
  </si>
  <si>
    <t>no. tavoli</t>
  </si>
  <si>
    <t>no. box</t>
  </si>
  <si>
    <t>no. piste</t>
  </si>
  <si>
    <t>no..attracchi</t>
  </si>
  <si>
    <t>Stadio (calcio, hockey)</t>
  </si>
  <si>
    <t>Centro fitness</t>
  </si>
  <si>
    <t>2/100 mq di ghiaccio + 0,1/spettatore</t>
  </si>
  <si>
    <t>0.4/100 mq superficie + 0,1/spettatore</t>
  </si>
  <si>
    <t>mq superficie ghiaccio</t>
  </si>
  <si>
    <t>mq superficie</t>
  </si>
  <si>
    <t>Destin. 2</t>
  </si>
  <si>
    <t>Destin. 1</t>
  </si>
  <si>
    <t>In caso di mappali grandi a cavallo di due zone fanno stato le coordinate dell'ingresso principale dell'edificio.</t>
  </si>
  <si>
    <t>Posteggi (art 60)</t>
  </si>
  <si>
    <t>0,6/100 mq SUL</t>
  </si>
  <si>
    <t>1,0/100 mq SUL</t>
  </si>
  <si>
    <t xml:space="preserve">2,5/100mq SUL </t>
  </si>
  <si>
    <t>Data della valutazione</t>
  </si>
  <si>
    <t>Questo formulario costituisce un supporto non vincolante per il calcolo dei posteggi necessari da parte dell'istante. Per casi particolari (art. 55 commerci &gt; 5000 mq - art. 61a stabilimenti con oltre 100 PL ) è necessario uno studio specifico.</t>
  </si>
  <si>
    <t>Piscina coperta</t>
  </si>
  <si>
    <t>Riviera-Cresciano</t>
  </si>
  <si>
    <t>Riviera-Iragna</t>
  </si>
  <si>
    <t>Riviera-Lodrino</t>
  </si>
  <si>
    <t>Riviera-Osogna</t>
  </si>
  <si>
    <t>Bellinzona-Camorino</t>
  </si>
  <si>
    <t>Bellinzona-Claro</t>
  </si>
  <si>
    <t>Bellinzona-Giubiasco</t>
  </si>
  <si>
    <t>Bellinzona-Gnosca</t>
  </si>
  <si>
    <t>Bellinzona-Gorduno</t>
  </si>
  <si>
    <t>Bellinzona-Gudo</t>
  </si>
  <si>
    <t>Bellinzona-Moleno</t>
  </si>
  <si>
    <t>Bellinzona-Monte Carasso</t>
  </si>
  <si>
    <t>Bellinzona-Pianezzo</t>
  </si>
  <si>
    <t>Bellinzona-Preonzo</t>
  </si>
  <si>
    <t>Bellinzona-Sant'Antonio</t>
  </si>
  <si>
    <t>Bellinzona-Sementina</t>
  </si>
  <si>
    <t>Posteggi necessari per destinazione 1</t>
  </si>
  <si>
    <t>Posteggi necessari per destinazione 2</t>
  </si>
  <si>
    <t xml:space="preserve">Questo modulo, compilato e stampato va allegato alla domanda di costruzione. In alternativa la domanda di costruzione dovrà contenere il dettaglio di calcolo secondo regolamento posteggi. In sua assenza o in caso di incongruenze la Sezione della mobilità chiederà di completare gli atti. </t>
  </si>
  <si>
    <r>
      <rPr>
        <b/>
        <sz val="20"/>
        <color rgb="FFFF0000"/>
        <rFont val="Calibri"/>
        <family val="2"/>
        <scheme val="minor"/>
      </rPr>
      <t>Posteggi totali necessari</t>
    </r>
    <r>
      <rPr>
        <b/>
        <sz val="16"/>
        <color rgb="FFFF0000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(val min. arrotondato per difetto - val max. arrotondato per eccesso)</t>
    </r>
    <r>
      <rPr>
        <b/>
        <sz val="16"/>
        <color rgb="FFFF0000"/>
        <rFont val="Calibri"/>
        <family val="2"/>
        <scheme val="minor"/>
      </rPr>
      <t>*</t>
    </r>
  </si>
  <si>
    <t>Versione 18.01.2019</t>
  </si>
  <si>
    <t>I contenuti sopraccitati comportano un uso dei parcheggi in orari differenti? (p.es. ristoranti e negozi ospitano clientela in orari diversi)</t>
  </si>
  <si>
    <r>
      <rPr>
        <sz val="16"/>
        <rFont val="Calibri"/>
        <family val="2"/>
        <scheme val="minor"/>
      </rPr>
      <t>*</t>
    </r>
    <r>
      <rPr>
        <sz val="10"/>
        <rFont val="Calibri"/>
        <family val="2"/>
        <scheme val="minor"/>
      </rPr>
      <t xml:space="preserve"> È riservata una riduzione ulteriore in applicazione degli art. 60 cpv 4 e 5, 61 e 62 cpv 2 RLst</t>
    </r>
  </si>
  <si>
    <t>5 - Numero posteggi necessari per contenuti non resid.:</t>
  </si>
  <si>
    <t>Riduzione al (%)</t>
  </si>
  <si>
    <t xml:space="preserve">Riduzione al </t>
  </si>
  <si>
    <t>del fabbisogno posteggi</t>
  </si>
  <si>
    <t>1</t>
  </si>
  <si>
    <t>Fabbisogno massimo di riferimento (art. 52 cpv 2)</t>
  </si>
  <si>
    <t>3 - Riduzione per uso in fasce orarie differenti (art. 62 cpv 2)</t>
  </si>
  <si>
    <t>4 - Riduzione in base alla qualità del trasporto pubblico (art. 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</si>
</sst>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"/>
  </numFmts>
  <fonts count="56" x14ac:knownFonts="1">
    <font>
      <sz val="10"/>
      <name val="Arial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9"/>
      <name val="Arial Narrow"/>
      <family val="2"/>
    </font>
    <font>
      <sz val="10"/>
      <color indexed="10"/>
      <name val="Arial Narrow"/>
      <family val="2"/>
    </font>
    <font>
      <sz val="11"/>
      <name val="Arial Narrow"/>
      <family val="2"/>
    </font>
    <font>
      <b/>
      <sz val="20"/>
      <name val="Arial Narrow"/>
      <family val="2"/>
    </font>
    <font>
      <sz val="10"/>
      <color indexed="8"/>
      <name val="MS Sans Serif"/>
      <family val="2"/>
    </font>
    <font>
      <sz val="12"/>
      <name val="Arial Narrow"/>
      <family val="2"/>
    </font>
    <font>
      <sz val="10"/>
      <color rgb="FFFF0000"/>
      <name val="Arial Narrow"/>
      <family val="2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sz val="15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8"/>
      <name val="Calibri"/>
      <family val="2"/>
      <scheme val="minor"/>
    </font>
    <font>
      <b/>
      <i/>
      <sz val="9"/>
      <color indexed="55"/>
      <name val="Calibri"/>
      <family val="2"/>
      <scheme val="minor"/>
    </font>
    <font>
      <b/>
      <i/>
      <sz val="10"/>
      <color indexed="55"/>
      <name val="Calibri"/>
      <family val="2"/>
      <scheme val="minor"/>
    </font>
    <font>
      <b/>
      <sz val="15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name val="Arial Narrow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MS Sans Serif"/>
      <family val="2"/>
    </font>
    <font>
      <sz val="10"/>
      <color indexed="10"/>
      <name val="MS Sans Serif"/>
      <family val="2"/>
    </font>
    <font>
      <sz val="10"/>
      <color indexed="8"/>
      <name val="MS Sans Serif"/>
      <family val="2"/>
    </font>
    <font>
      <b/>
      <sz val="12"/>
      <color rgb="FFFF0000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4" fillId="0" borderId="0"/>
    <xf numFmtId="0" fontId="9" fillId="23" borderId="4" applyNumberFormat="0" applyFon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</cellStyleXfs>
  <cellXfs count="342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" fillId="0" borderId="25" xfId="0" applyFont="1" applyBorder="1" applyAlignment="1" applyProtection="1">
      <alignment vertical="center"/>
      <protection hidden="1"/>
    </xf>
    <xf numFmtId="0" fontId="1" fillId="0" borderId="26" xfId="0" applyFont="1" applyBorder="1" applyAlignment="1" applyProtection="1">
      <alignment vertical="center"/>
      <protection hidden="1"/>
    </xf>
    <xf numFmtId="0" fontId="1" fillId="0" borderId="27" xfId="0" applyFont="1" applyBorder="1" applyAlignment="1" applyProtection="1">
      <alignment vertical="center"/>
      <protection hidden="1"/>
    </xf>
    <xf numFmtId="0" fontId="1" fillId="0" borderId="28" xfId="0" applyFont="1" applyBorder="1" applyAlignment="1" applyProtection="1">
      <alignment vertical="center"/>
      <protection hidden="1"/>
    </xf>
    <xf numFmtId="0" fontId="1" fillId="0" borderId="29" xfId="0" applyFont="1" applyBorder="1" applyAlignment="1" applyProtection="1">
      <alignment vertical="center"/>
      <protection hidden="1"/>
    </xf>
    <xf numFmtId="0" fontId="1" fillId="0" borderId="30" xfId="0" applyFont="1" applyBorder="1" applyAlignment="1" applyProtection="1">
      <alignment vertical="center"/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44" fillId="27" borderId="17" xfId="0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5" fillId="0" borderId="0" xfId="0" applyFont="1" applyProtection="1">
      <protection hidden="1"/>
    </xf>
    <xf numFmtId="0" fontId="46" fillId="28" borderId="16" xfId="0" applyFont="1" applyFill="1" applyBorder="1" applyAlignment="1" applyProtection="1">
      <alignment horizontal="center" vertical="center"/>
      <protection hidden="1"/>
    </xf>
    <xf numFmtId="0" fontId="46" fillId="28" borderId="17" xfId="0" applyFont="1" applyFill="1" applyBorder="1" applyAlignment="1" applyProtection="1">
      <alignment vertical="center"/>
      <protection hidden="1"/>
    </xf>
    <xf numFmtId="1" fontId="46" fillId="28" borderId="18" xfId="0" applyNumberFormat="1" applyFont="1" applyFill="1" applyBorder="1" applyAlignment="1" applyProtection="1">
      <alignment horizontal="center" vertical="center"/>
      <protection hidden="1"/>
    </xf>
    <xf numFmtId="0" fontId="47" fillId="0" borderId="0" xfId="0" applyFont="1" applyAlignment="1" applyProtection="1">
      <alignment vertical="center"/>
      <protection hidden="1"/>
    </xf>
    <xf numFmtId="0" fontId="47" fillId="0" borderId="0" xfId="0" applyFont="1" applyProtection="1">
      <protection hidden="1"/>
    </xf>
    <xf numFmtId="1" fontId="28" fillId="0" borderId="53" xfId="0" applyNumberFormat="1" applyFont="1" applyBorder="1" applyAlignment="1" applyProtection="1">
      <alignment vertical="center"/>
      <protection hidden="1"/>
    </xf>
    <xf numFmtId="1" fontId="28" fillId="0" borderId="55" xfId="0" applyNumberFormat="1" applyFont="1" applyBorder="1" applyAlignment="1" applyProtection="1">
      <alignment vertical="center"/>
      <protection hidden="1"/>
    </xf>
    <xf numFmtId="1" fontId="40" fillId="0" borderId="42" xfId="0" applyNumberFormat="1" applyFont="1" applyBorder="1" applyAlignment="1" applyProtection="1">
      <alignment horizontal="center" vertical="center"/>
      <protection hidden="1"/>
    </xf>
    <xf numFmtId="1" fontId="40" fillId="0" borderId="46" xfId="0" applyNumberFormat="1" applyFont="1" applyBorder="1" applyAlignment="1" applyProtection="1">
      <alignment horizontal="center" vertical="center"/>
      <protection hidden="1"/>
    </xf>
    <xf numFmtId="1" fontId="40" fillId="0" borderId="13" xfId="0" applyNumberFormat="1" applyFont="1" applyBorder="1" applyAlignment="1" applyProtection="1">
      <alignment horizontal="center" vertical="center"/>
      <protection hidden="1"/>
    </xf>
    <xf numFmtId="1" fontId="40" fillId="0" borderId="11" xfId="0" applyNumberFormat="1" applyFont="1" applyBorder="1" applyAlignment="1" applyProtection="1">
      <alignment horizontal="center" vertical="center"/>
      <protection hidden="1"/>
    </xf>
    <xf numFmtId="1" fontId="40" fillId="0" borderId="41" xfId="0" applyNumberFormat="1" applyFont="1" applyBorder="1" applyAlignment="1" applyProtection="1">
      <alignment horizontal="center" vertical="center"/>
      <protection hidden="1"/>
    </xf>
    <xf numFmtId="1" fontId="40" fillId="0" borderId="47" xfId="0" applyNumberFormat="1" applyFont="1" applyBorder="1" applyAlignment="1" applyProtection="1">
      <alignment horizontal="center" vertical="center"/>
      <protection hidden="1"/>
    </xf>
    <xf numFmtId="0" fontId="50" fillId="0" borderId="0" xfId="0" applyFont="1" applyProtection="1">
      <protection hidden="1"/>
    </xf>
    <xf numFmtId="0" fontId="50" fillId="0" borderId="26" xfId="0" applyFont="1" applyBorder="1" applyAlignment="1" applyProtection="1">
      <alignment vertical="center"/>
      <protection hidden="1"/>
    </xf>
    <xf numFmtId="0" fontId="50" fillId="0" borderId="30" xfId="0" applyFont="1" applyBorder="1" applyAlignment="1" applyProtection="1">
      <alignment vertical="center"/>
      <protection hidden="1"/>
    </xf>
    <xf numFmtId="0" fontId="50" fillId="0" borderId="28" xfId="0" applyFont="1" applyBorder="1" applyAlignment="1" applyProtection="1">
      <alignment vertical="center"/>
      <protection hidden="1"/>
    </xf>
    <xf numFmtId="0" fontId="50" fillId="0" borderId="29" xfId="0" applyFont="1" applyBorder="1" applyAlignment="1" applyProtection="1">
      <alignment vertical="center"/>
      <protection hidden="1"/>
    </xf>
    <xf numFmtId="0" fontId="50" fillId="0" borderId="0" xfId="0" applyFont="1" applyBorder="1" applyAlignment="1" applyProtection="1">
      <alignment vertical="center"/>
      <protection hidden="1"/>
    </xf>
    <xf numFmtId="0" fontId="51" fillId="0" borderId="0" xfId="0" applyFont="1" applyBorder="1" applyAlignment="1" applyProtection="1">
      <alignment vertical="center"/>
      <protection hidden="1"/>
    </xf>
    <xf numFmtId="0" fontId="50" fillId="0" borderId="0" xfId="0" applyFont="1" applyAlignment="1" applyProtection="1">
      <alignment vertical="center"/>
      <protection hidden="1"/>
    </xf>
    <xf numFmtId="0" fontId="50" fillId="0" borderId="27" xfId="0" applyFont="1" applyBorder="1" applyAlignment="1" applyProtection="1">
      <alignment vertical="center"/>
      <protection hidden="1"/>
    </xf>
    <xf numFmtId="0" fontId="28" fillId="0" borderId="11" xfId="0" applyFont="1" applyBorder="1" applyAlignment="1" applyProtection="1">
      <alignment vertical="center"/>
      <protection hidden="1"/>
    </xf>
    <xf numFmtId="0" fontId="28" fillId="0" borderId="12" xfId="0" applyFont="1" applyBorder="1" applyAlignment="1" applyProtection="1">
      <alignment vertical="center"/>
      <protection hidden="1"/>
    </xf>
    <xf numFmtId="1" fontId="28" fillId="0" borderId="11" xfId="0" applyNumberFormat="1" applyFont="1" applyBorder="1" applyAlignment="1" applyProtection="1">
      <alignment vertical="center"/>
      <protection hidden="1"/>
    </xf>
    <xf numFmtId="1" fontId="28" fillId="0" borderId="12" xfId="0" applyNumberFormat="1" applyFont="1" applyBorder="1" applyAlignment="1" applyProtection="1">
      <alignment vertical="center"/>
      <protection hidden="1"/>
    </xf>
    <xf numFmtId="1" fontId="28" fillId="0" borderId="47" xfId="0" applyNumberFormat="1" applyFont="1" applyBorder="1" applyAlignment="1" applyProtection="1">
      <alignment vertical="center"/>
      <protection hidden="1"/>
    </xf>
    <xf numFmtId="1" fontId="28" fillId="0" borderId="23" xfId="0" applyNumberFormat="1" applyFont="1" applyBorder="1" applyAlignment="1" applyProtection="1">
      <alignment vertical="center"/>
      <protection hidden="1"/>
    </xf>
    <xf numFmtId="1" fontId="40" fillId="0" borderId="15" xfId="0" applyNumberFormat="1" applyFont="1" applyBorder="1" applyAlignment="1" applyProtection="1">
      <alignment horizontal="center" vertical="center"/>
      <protection hidden="1"/>
    </xf>
    <xf numFmtId="1" fontId="40" fillId="0" borderId="50" xfId="0" applyNumberFormat="1" applyFont="1" applyBorder="1" applyAlignment="1" applyProtection="1">
      <alignment horizontal="center" vertical="center"/>
      <protection hidden="1"/>
    </xf>
    <xf numFmtId="9" fontId="1" fillId="0" borderId="25" xfId="0" applyNumberFormat="1" applyFont="1" applyBorder="1" applyAlignment="1" applyProtection="1">
      <alignment vertical="center"/>
      <protection hidden="1"/>
    </xf>
    <xf numFmtId="9" fontId="1" fillId="0" borderId="31" xfId="0" applyNumberFormat="1" applyFont="1" applyBorder="1" applyAlignment="1" applyProtection="1">
      <alignment vertical="center"/>
      <protection hidden="1"/>
    </xf>
    <xf numFmtId="9" fontId="1" fillId="0" borderId="51" xfId="0" applyNumberFormat="1" applyFont="1" applyBorder="1" applyAlignment="1" applyProtection="1">
      <alignment vertical="center"/>
      <protection hidden="1"/>
    </xf>
    <xf numFmtId="9" fontId="1" fillId="0" borderId="32" xfId="0" applyNumberFormat="1" applyFont="1" applyBorder="1" applyAlignment="1" applyProtection="1">
      <alignment vertical="center"/>
      <protection hidden="1"/>
    </xf>
    <xf numFmtId="0" fontId="27" fillId="0" borderId="0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8" fillId="24" borderId="35" xfId="0" applyFont="1" applyFill="1" applyBorder="1" applyAlignment="1" applyProtection="1">
      <alignment horizontal="left" vertical="center"/>
    </xf>
    <xf numFmtId="0" fontId="28" fillId="0" borderId="48" xfId="0" applyFont="1" applyBorder="1" applyAlignment="1" applyProtection="1">
      <alignment horizontal="left" vertical="center"/>
    </xf>
    <xf numFmtId="0" fontId="30" fillId="24" borderId="48" xfId="0" applyFont="1" applyFill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vertical="center"/>
    </xf>
    <xf numFmtId="0" fontId="28" fillId="0" borderId="13" xfId="0" applyFont="1" applyBorder="1" applyAlignment="1" applyProtection="1">
      <alignment horizontal="left" vertical="center"/>
    </xf>
    <xf numFmtId="0" fontId="28" fillId="0" borderId="11" xfId="0" applyFont="1" applyFill="1" applyBorder="1" applyAlignment="1" applyProtection="1">
      <alignment horizontal="left" vertical="center"/>
    </xf>
    <xf numFmtId="0" fontId="30" fillId="0" borderId="11" xfId="0" applyFont="1" applyFill="1" applyBorder="1" applyAlignment="1" applyProtection="1">
      <alignment vertical="center"/>
    </xf>
    <xf numFmtId="0" fontId="27" fillId="25" borderId="50" xfId="0" applyFont="1" applyFill="1" applyBorder="1" applyAlignment="1" applyProtection="1">
      <alignment vertical="center"/>
    </xf>
    <xf numFmtId="0" fontId="28" fillId="0" borderId="0" xfId="0" applyFont="1" applyAlignment="1" applyProtection="1">
      <alignment horizontal="left"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0" fillId="25" borderId="69" xfId="0" applyFont="1" applyFill="1" applyBorder="1" applyAlignment="1" applyProtection="1">
      <alignment horizontal="left" vertical="center"/>
    </xf>
    <xf numFmtId="0" fontId="30" fillId="25" borderId="70" xfId="0" applyFont="1" applyFill="1" applyBorder="1" applyAlignment="1" applyProtection="1">
      <alignment horizontal="center" vertical="center"/>
    </xf>
    <xf numFmtId="0" fontId="30" fillId="25" borderId="71" xfId="0" applyFont="1" applyFill="1" applyBorder="1" applyAlignment="1" applyProtection="1">
      <alignment horizontal="center" vertical="center"/>
    </xf>
    <xf numFmtId="0" fontId="32" fillId="28" borderId="49" xfId="0" applyFont="1" applyFill="1" applyBorder="1" applyAlignment="1" applyProtection="1">
      <alignment horizontal="left" vertical="center"/>
    </xf>
    <xf numFmtId="0" fontId="32" fillId="28" borderId="33" xfId="0" applyFont="1" applyFill="1" applyBorder="1" applyAlignment="1" applyProtection="1">
      <alignment horizontal="left" vertical="center"/>
    </xf>
    <xf numFmtId="0" fontId="32" fillId="28" borderId="36" xfId="0" applyFont="1" applyFill="1" applyBorder="1" applyAlignment="1" applyProtection="1">
      <alignment vertical="center"/>
    </xf>
    <xf numFmtId="0" fontId="32" fillId="28" borderId="33" xfId="0" applyFont="1" applyFill="1" applyBorder="1" applyAlignment="1" applyProtection="1">
      <alignment vertical="center"/>
    </xf>
    <xf numFmtId="0" fontId="23" fillId="25" borderId="11" xfId="0" applyFont="1" applyFill="1" applyBorder="1" applyAlignment="1" applyProtection="1">
      <alignment horizontal="center" vertical="center"/>
    </xf>
    <xf numFmtId="0" fontId="33" fillId="0" borderId="59" xfId="0" applyFont="1" applyBorder="1" applyAlignment="1" applyProtection="1">
      <alignment horizontal="left" vertical="center"/>
    </xf>
    <xf numFmtId="0" fontId="32" fillId="0" borderId="57" xfId="0" applyFont="1" applyFill="1" applyBorder="1" applyAlignment="1" applyProtection="1">
      <alignment horizontal="left" vertical="center"/>
    </xf>
    <xf numFmtId="0" fontId="32" fillId="0" borderId="60" xfId="0" applyFont="1" applyFill="1" applyBorder="1" applyAlignment="1" applyProtection="1">
      <alignment vertical="center"/>
    </xf>
    <xf numFmtId="0" fontId="32" fillId="0" borderId="59" xfId="0" applyFont="1" applyFill="1" applyBorder="1" applyAlignment="1" applyProtection="1">
      <alignment horizontal="center" vertical="center"/>
    </xf>
    <xf numFmtId="0" fontId="32" fillId="0" borderId="60" xfId="0" applyFont="1" applyFill="1" applyBorder="1" applyAlignment="1" applyProtection="1">
      <alignment horizontal="center" vertical="center"/>
    </xf>
    <xf numFmtId="0" fontId="32" fillId="0" borderId="58" xfId="0" applyFont="1" applyFill="1" applyBorder="1" applyAlignment="1" applyProtection="1">
      <alignment horizontal="center" vertical="center"/>
    </xf>
    <xf numFmtId="0" fontId="28" fillId="0" borderId="59" xfId="0" applyFont="1" applyBorder="1" applyAlignment="1" applyProtection="1">
      <alignment vertical="center"/>
    </xf>
    <xf numFmtId="0" fontId="28" fillId="0" borderId="57" xfId="0" applyFont="1" applyBorder="1" applyAlignment="1" applyProtection="1">
      <alignment vertical="center"/>
    </xf>
    <xf numFmtId="0" fontId="28" fillId="0" borderId="60" xfId="0" applyFont="1" applyBorder="1" applyAlignment="1" applyProtection="1">
      <alignment vertical="center"/>
    </xf>
    <xf numFmtId="0" fontId="29" fillId="0" borderId="14" xfId="0" applyFont="1" applyFill="1" applyBorder="1" applyAlignment="1" applyProtection="1">
      <alignment horizontal="left" vertical="center"/>
    </xf>
    <xf numFmtId="0" fontId="29" fillId="0" borderId="43" xfId="0" applyFont="1" applyBorder="1" applyAlignment="1" applyProtection="1">
      <alignment horizontal="left" vertical="center"/>
    </xf>
    <xf numFmtId="0" fontId="33" fillId="0" borderId="12" xfId="0" applyFont="1" applyBorder="1" applyAlignment="1" applyProtection="1">
      <alignment vertical="center"/>
    </xf>
    <xf numFmtId="0" fontId="29" fillId="0" borderId="20" xfId="0" applyFont="1" applyBorder="1" applyAlignment="1" applyProtection="1">
      <alignment horizontal="right" vertical="center"/>
    </xf>
    <xf numFmtId="0" fontId="36" fillId="0" borderId="20" xfId="0" applyFont="1" applyFill="1" applyBorder="1" applyAlignment="1" applyProtection="1">
      <alignment horizontal="right" vertical="center"/>
    </xf>
    <xf numFmtId="0" fontId="37" fillId="0" borderId="12" xfId="0" applyFont="1" applyFill="1" applyBorder="1" applyAlignment="1" applyProtection="1">
      <alignment horizontal="center" vertical="center"/>
    </xf>
    <xf numFmtId="1" fontId="35" fillId="25" borderId="13" xfId="0" applyNumberFormat="1" applyFont="1" applyFill="1" applyBorder="1" applyAlignment="1" applyProtection="1">
      <alignment horizontal="center" vertical="center"/>
    </xf>
    <xf numFmtId="0" fontId="29" fillId="0" borderId="68" xfId="0" applyFont="1" applyFill="1" applyBorder="1" applyAlignment="1" applyProtection="1">
      <alignment horizontal="left" vertical="center"/>
    </xf>
    <xf numFmtId="1" fontId="52" fillId="0" borderId="25" xfId="30" applyNumberFormat="1" applyFont="1" applyBorder="1" applyProtection="1"/>
    <xf numFmtId="0" fontId="50" fillId="0" borderId="25" xfId="0" applyFont="1" applyBorder="1" applyAlignment="1" applyProtection="1">
      <alignment horizontal="center"/>
    </xf>
    <xf numFmtId="0" fontId="22" fillId="0" borderId="0" xfId="0" applyFont="1" applyAlignment="1" applyProtection="1">
      <alignment vertical="center"/>
    </xf>
    <xf numFmtId="0" fontId="29" fillId="0" borderId="44" xfId="0" applyFont="1" applyBorder="1" applyAlignment="1" applyProtection="1">
      <alignment horizontal="left" vertical="center"/>
    </xf>
    <xf numFmtId="0" fontId="29" fillId="0" borderId="47" xfId="0" applyFont="1" applyBorder="1" applyAlignment="1" applyProtection="1">
      <alignment horizontal="left" vertical="center"/>
    </xf>
    <xf numFmtId="0" fontId="33" fillId="0" borderId="47" xfId="0" applyFont="1" applyBorder="1" applyAlignment="1" applyProtection="1">
      <alignment vertical="center"/>
    </xf>
    <xf numFmtId="0" fontId="29" fillId="0" borderId="21" xfId="0" applyFont="1" applyBorder="1" applyAlignment="1" applyProtection="1">
      <alignment horizontal="right" vertical="center"/>
    </xf>
    <xf numFmtId="0" fontId="36" fillId="0" borderId="21" xfId="0" applyFont="1" applyFill="1" applyBorder="1" applyAlignment="1" applyProtection="1">
      <alignment horizontal="right" vertical="center"/>
    </xf>
    <xf numFmtId="0" fontId="37" fillId="0" borderId="23" xfId="0" applyFont="1" applyFill="1" applyBorder="1" applyAlignment="1" applyProtection="1">
      <alignment horizontal="center" vertical="center"/>
    </xf>
    <xf numFmtId="1" fontId="35" fillId="25" borderId="41" xfId="0" applyNumberFormat="1" applyFont="1" applyFill="1" applyBorder="1" applyAlignment="1" applyProtection="1">
      <alignment horizontal="center" vertical="center"/>
    </xf>
    <xf numFmtId="0" fontId="33" fillId="0" borderId="52" xfId="0" applyFont="1" applyBorder="1" applyAlignment="1" applyProtection="1">
      <alignment horizontal="left" vertical="center" wrapText="1"/>
    </xf>
    <xf numFmtId="0" fontId="29" fillId="0" borderId="53" xfId="0" applyFont="1" applyBorder="1" applyAlignment="1" applyProtection="1">
      <alignment horizontal="left" vertical="center"/>
    </xf>
    <xf numFmtId="0" fontId="29" fillId="0" borderId="54" xfId="0" applyFont="1" applyBorder="1" applyAlignment="1" applyProtection="1">
      <alignment vertical="center"/>
    </xf>
    <xf numFmtId="0" fontId="29" fillId="0" borderId="28" xfId="0" applyFont="1" applyBorder="1" applyAlignment="1" applyProtection="1">
      <alignment horizontal="right" vertical="center"/>
    </xf>
    <xf numFmtId="0" fontId="36" fillId="0" borderId="28" xfId="0" applyFont="1" applyFill="1" applyBorder="1" applyAlignment="1" applyProtection="1">
      <alignment horizontal="right" vertical="center"/>
    </xf>
    <xf numFmtId="0" fontId="37" fillId="0" borderId="55" xfId="0" applyFont="1" applyFill="1" applyBorder="1" applyAlignment="1" applyProtection="1">
      <alignment horizontal="center" vertical="center"/>
    </xf>
    <xf numFmtId="1" fontId="35" fillId="25" borderId="52" xfId="0" applyNumberFormat="1" applyFont="1" applyFill="1" applyBorder="1" applyAlignment="1" applyProtection="1">
      <alignment horizontal="center" vertical="center"/>
    </xf>
    <xf numFmtId="0" fontId="33" fillId="0" borderId="45" xfId="0" applyFont="1" applyBorder="1" applyAlignment="1" applyProtection="1">
      <alignment horizontal="left" vertical="center"/>
    </xf>
    <xf numFmtId="0" fontId="29" fillId="0" borderId="46" xfId="0" applyFont="1" applyBorder="1" applyAlignment="1" applyProtection="1">
      <alignment horizontal="left" vertical="center"/>
    </xf>
    <xf numFmtId="0" fontId="38" fillId="0" borderId="24" xfId="0" applyFont="1" applyBorder="1" applyAlignment="1" applyProtection="1">
      <alignment vertical="center"/>
    </xf>
    <xf numFmtId="0" fontId="29" fillId="0" borderId="19" xfId="0" applyFont="1" applyBorder="1" applyAlignment="1" applyProtection="1">
      <alignment horizontal="right" vertical="center"/>
    </xf>
    <xf numFmtId="0" fontId="36" fillId="0" borderId="19" xfId="0" applyFont="1" applyFill="1" applyBorder="1" applyAlignment="1" applyProtection="1">
      <alignment horizontal="right" vertical="center"/>
    </xf>
    <xf numFmtId="0" fontId="37" fillId="0" borderId="24" xfId="0" applyFont="1" applyFill="1" applyBorder="1" applyAlignment="1" applyProtection="1">
      <alignment horizontal="center" vertical="center"/>
    </xf>
    <xf numFmtId="1" fontId="35" fillId="25" borderId="24" xfId="0" applyNumberFormat="1" applyFont="1" applyFill="1" applyBorder="1" applyAlignment="1" applyProtection="1">
      <alignment horizontal="center" vertical="center"/>
    </xf>
    <xf numFmtId="0" fontId="29" fillId="0" borderId="11" xfId="0" applyFont="1" applyBorder="1" applyAlignment="1" applyProtection="1">
      <alignment horizontal="left" vertical="center"/>
    </xf>
    <xf numFmtId="0" fontId="29" fillId="0" borderId="43" xfId="0" applyFont="1" applyBorder="1" applyAlignment="1" applyProtection="1">
      <alignment vertical="center"/>
    </xf>
    <xf numFmtId="1" fontId="35" fillId="25" borderId="12" xfId="0" applyNumberFormat="1" applyFont="1" applyFill="1" applyBorder="1" applyAlignment="1" applyProtection="1">
      <alignment horizontal="center" vertical="center"/>
    </xf>
    <xf numFmtId="0" fontId="41" fillId="0" borderId="14" xfId="0" applyFont="1" applyFill="1" applyBorder="1" applyAlignment="1" applyProtection="1">
      <alignment horizontal="left" vertical="center"/>
    </xf>
    <xf numFmtId="0" fontId="29" fillId="0" borderId="12" xfId="0" applyFont="1" applyBorder="1" applyAlignment="1" applyProtection="1">
      <alignment vertical="center"/>
    </xf>
    <xf numFmtId="0" fontId="41" fillId="0" borderId="44" xfId="0" applyFont="1" applyFill="1" applyBorder="1" applyAlignment="1" applyProtection="1">
      <alignment horizontal="left" vertical="center"/>
    </xf>
    <xf numFmtId="0" fontId="29" fillId="0" borderId="47" xfId="0" applyFont="1" applyFill="1" applyBorder="1" applyAlignment="1" applyProtection="1">
      <alignment horizontal="left" vertical="center"/>
    </xf>
    <xf numFmtId="0" fontId="38" fillId="0" borderId="23" xfId="0" applyFont="1" applyFill="1" applyBorder="1" applyAlignment="1" applyProtection="1">
      <alignment horizontal="center" vertical="center"/>
    </xf>
    <xf numFmtId="0" fontId="29" fillId="27" borderId="21" xfId="0" applyFont="1" applyFill="1" applyBorder="1" applyAlignment="1" applyProtection="1">
      <alignment horizontal="right" vertical="center"/>
    </xf>
    <xf numFmtId="0" fontId="35" fillId="27" borderId="23" xfId="0" applyFont="1" applyFill="1" applyBorder="1" applyAlignment="1" applyProtection="1">
      <alignment horizontal="center" vertical="center"/>
    </xf>
    <xf numFmtId="1" fontId="35" fillId="27" borderId="23" xfId="0" applyNumberFormat="1" applyFont="1" applyFill="1" applyBorder="1" applyAlignment="1" applyProtection="1">
      <alignment horizontal="center" vertical="center"/>
    </xf>
    <xf numFmtId="0" fontId="33" fillId="0" borderId="14" xfId="0" applyFont="1" applyBorder="1" applyAlignment="1" applyProtection="1">
      <alignment horizontal="left" vertical="center"/>
    </xf>
    <xf numFmtId="0" fontId="29" fillId="0" borderId="48" xfId="0" applyFont="1" applyBorder="1" applyAlignment="1" applyProtection="1">
      <alignment horizontal="left" vertical="center"/>
    </xf>
    <xf numFmtId="0" fontId="29" fillId="0" borderId="10" xfId="0" applyFont="1" applyBorder="1" applyAlignment="1" applyProtection="1">
      <alignment vertical="center"/>
    </xf>
    <xf numFmtId="0" fontId="29" fillId="0" borderId="56" xfId="0" applyFont="1" applyBorder="1" applyAlignment="1" applyProtection="1">
      <alignment horizontal="right" vertical="center"/>
    </xf>
    <xf numFmtId="0" fontId="49" fillId="0" borderId="56" xfId="0" applyFont="1" applyBorder="1" applyAlignment="1" applyProtection="1">
      <alignment horizontal="right" vertical="center"/>
    </xf>
    <xf numFmtId="0" fontId="49" fillId="0" borderId="20" xfId="0" applyFont="1" applyBorder="1" applyAlignment="1" applyProtection="1">
      <alignment horizontal="right" vertical="center"/>
    </xf>
    <xf numFmtId="0" fontId="35" fillId="0" borderId="12" xfId="0" applyFont="1" applyBorder="1" applyAlignment="1" applyProtection="1">
      <alignment horizontal="center" vertical="center"/>
    </xf>
    <xf numFmtId="0" fontId="29" fillId="0" borderId="62" xfId="0" applyFont="1" applyBorder="1" applyAlignment="1" applyProtection="1">
      <alignment horizontal="left" vertical="center"/>
    </xf>
    <xf numFmtId="0" fontId="29" fillId="0" borderId="64" xfId="0" applyFont="1" applyBorder="1" applyAlignment="1" applyProtection="1">
      <alignment horizontal="center" vertical="center"/>
    </xf>
    <xf numFmtId="0" fontId="29" fillId="0" borderId="66" xfId="0" applyFont="1" applyBorder="1" applyAlignment="1" applyProtection="1">
      <alignment horizontal="right" vertical="center"/>
    </xf>
    <xf numFmtId="0" fontId="49" fillId="0" borderId="66" xfId="0" applyFont="1" applyBorder="1" applyAlignment="1" applyProtection="1">
      <alignment horizontal="right" vertical="center"/>
    </xf>
    <xf numFmtId="0" fontId="35" fillId="0" borderId="64" xfId="0" applyFont="1" applyBorder="1" applyAlignment="1" applyProtection="1">
      <alignment horizontal="center" vertical="center"/>
    </xf>
    <xf numFmtId="1" fontId="35" fillId="25" borderId="23" xfId="0" applyNumberFormat="1" applyFont="1" applyFill="1" applyBorder="1" applyAlignment="1" applyProtection="1">
      <alignment horizontal="center" vertical="center"/>
    </xf>
    <xf numFmtId="0" fontId="29" fillId="0" borderId="24" xfId="0" applyFont="1" applyBorder="1" applyAlignment="1" applyProtection="1">
      <alignment vertical="center"/>
    </xf>
    <xf numFmtId="0" fontId="49" fillId="0" borderId="19" xfId="0" applyFont="1" applyBorder="1" applyAlignment="1" applyProtection="1">
      <alignment horizontal="right" vertical="center"/>
    </xf>
    <xf numFmtId="0" fontId="35" fillId="0" borderId="24" xfId="0" applyFont="1" applyBorder="1" applyAlignment="1" applyProtection="1">
      <alignment horizontal="center" vertical="center"/>
    </xf>
    <xf numFmtId="0" fontId="29" fillId="0" borderId="14" xfId="0" applyFont="1" applyBorder="1" applyAlignment="1" applyProtection="1">
      <alignment horizontal="left" vertical="center"/>
    </xf>
    <xf numFmtId="0" fontId="29" fillId="0" borderId="12" xfId="0" applyFont="1" applyBorder="1" applyAlignment="1" applyProtection="1">
      <alignment horizontal="center" vertical="center"/>
    </xf>
    <xf numFmtId="0" fontId="34" fillId="0" borderId="64" xfId="0" applyFont="1" applyBorder="1" applyAlignment="1" applyProtection="1">
      <alignment horizontal="center" vertical="center"/>
    </xf>
    <xf numFmtId="0" fontId="48" fillId="0" borderId="66" xfId="0" applyFont="1" applyBorder="1" applyAlignment="1" applyProtection="1">
      <alignment horizontal="right" vertical="center"/>
    </xf>
    <xf numFmtId="1" fontId="35" fillId="25" borderId="42" xfId="0" applyNumberFormat="1" applyFont="1" applyFill="1" applyBorder="1" applyAlignment="1" applyProtection="1">
      <alignment horizontal="center" vertical="center"/>
    </xf>
    <xf numFmtId="1" fontId="28" fillId="0" borderId="24" xfId="0" applyNumberFormat="1" applyFont="1" applyBorder="1" applyAlignment="1" applyProtection="1">
      <alignment vertical="center"/>
    </xf>
    <xf numFmtId="0" fontId="29" fillId="0" borderId="11" xfId="0" applyFont="1" applyBorder="1" applyAlignment="1" applyProtection="1">
      <alignment vertical="center" wrapText="1"/>
    </xf>
    <xf numFmtId="0" fontId="29" fillId="0" borderId="11" xfId="0" applyFont="1" applyBorder="1" applyAlignment="1" applyProtection="1">
      <alignment vertical="center"/>
    </xf>
    <xf numFmtId="1" fontId="28" fillId="0" borderId="12" xfId="0" applyNumberFormat="1" applyFont="1" applyBorder="1" applyAlignment="1" applyProtection="1">
      <alignment vertical="center"/>
    </xf>
    <xf numFmtId="0" fontId="29" fillId="0" borderId="62" xfId="0" applyFont="1" applyBorder="1" applyAlignment="1" applyProtection="1">
      <alignment vertical="center" wrapText="1"/>
    </xf>
    <xf numFmtId="0" fontId="29" fillId="0" borderId="62" xfId="0" applyFont="1" applyBorder="1" applyAlignment="1" applyProtection="1">
      <alignment vertical="center"/>
    </xf>
    <xf numFmtId="1" fontId="28" fillId="0" borderId="23" xfId="0" applyNumberFormat="1" applyFont="1" applyBorder="1" applyAlignment="1" applyProtection="1">
      <alignment vertical="center"/>
    </xf>
    <xf numFmtId="0" fontId="29" fillId="0" borderId="24" xfId="0" applyFont="1" applyBorder="1" applyAlignment="1" applyProtection="1">
      <alignment horizontal="center" vertical="center"/>
    </xf>
    <xf numFmtId="0" fontId="29" fillId="0" borderId="12" xfId="0" applyFont="1" applyBorder="1" applyAlignment="1" applyProtection="1">
      <alignment vertical="center" wrapText="1"/>
    </xf>
    <xf numFmtId="0" fontId="29" fillId="0" borderId="64" xfId="0" applyFont="1" applyBorder="1" applyAlignment="1" applyProtection="1">
      <alignment vertical="center" wrapText="1"/>
    </xf>
    <xf numFmtId="0" fontId="33" fillId="0" borderId="45" xfId="0" applyFont="1" applyBorder="1" applyAlignment="1" applyProtection="1">
      <alignment horizontal="left"/>
    </xf>
    <xf numFmtId="0" fontId="29" fillId="0" borderId="24" xfId="0" applyFont="1" applyBorder="1" applyAlignment="1" applyProtection="1">
      <alignment vertical="center" wrapText="1"/>
    </xf>
    <xf numFmtId="0" fontId="29" fillId="0" borderId="19" xfId="0" applyFont="1" applyBorder="1" applyAlignment="1" applyProtection="1">
      <alignment horizontal="right" vertical="center" wrapText="1"/>
    </xf>
    <xf numFmtId="0" fontId="33" fillId="0" borderId="14" xfId="0" applyFont="1" applyBorder="1" applyAlignment="1" applyProtection="1">
      <alignment vertical="center"/>
    </xf>
    <xf numFmtId="0" fontId="33" fillId="0" borderId="49" xfId="0" applyFont="1" applyBorder="1" applyAlignment="1" applyProtection="1">
      <alignment horizontal="left" vertical="center"/>
    </xf>
    <xf numFmtId="0" fontId="29" fillId="0" borderId="50" xfId="0" applyFont="1" applyBorder="1" applyAlignment="1" applyProtection="1">
      <alignment horizontal="left" vertical="center"/>
    </xf>
    <xf numFmtId="0" fontId="29" fillId="0" borderId="40" xfId="0" applyFont="1" applyBorder="1" applyAlignment="1" applyProtection="1">
      <alignment vertical="center" wrapText="1"/>
    </xf>
    <xf numFmtId="0" fontId="29" fillId="0" borderId="39" xfId="0" applyFont="1" applyBorder="1" applyAlignment="1" applyProtection="1">
      <alignment horizontal="right" vertical="center"/>
    </xf>
    <xf numFmtId="0" fontId="28" fillId="0" borderId="39" xfId="0" applyFont="1" applyBorder="1" applyAlignment="1" applyProtection="1">
      <alignment horizontal="right" vertical="center"/>
    </xf>
    <xf numFmtId="0" fontId="35" fillId="0" borderId="40" xfId="0" applyFont="1" applyBorder="1" applyAlignment="1" applyProtection="1">
      <alignment horizontal="center" vertical="center"/>
    </xf>
    <xf numFmtId="1" fontId="35" fillId="25" borderId="40" xfId="0" applyNumberFormat="1" applyFont="1" applyFill="1" applyBorder="1" applyAlignment="1" applyProtection="1">
      <alignment horizontal="center" vertical="center"/>
    </xf>
    <xf numFmtId="1" fontId="24" fillId="0" borderId="25" xfId="30" applyNumberFormat="1" applyBorder="1" applyProtection="1"/>
    <xf numFmtId="0" fontId="0" fillId="0" borderId="25" xfId="0" applyBorder="1" applyAlignment="1" applyProtection="1">
      <alignment horizontal="center"/>
    </xf>
    <xf numFmtId="0" fontId="30" fillId="25" borderId="16" xfId="0" applyFont="1" applyFill="1" applyBorder="1" applyAlignment="1" applyProtection="1">
      <alignment vertical="center"/>
    </xf>
    <xf numFmtId="0" fontId="30" fillId="25" borderId="17" xfId="0" applyFont="1" applyFill="1" applyBorder="1" applyAlignment="1" applyProtection="1">
      <alignment vertical="center"/>
    </xf>
    <xf numFmtId="0" fontId="28" fillId="28" borderId="17" xfId="0" applyFont="1" applyFill="1" applyBorder="1" applyAlignment="1" applyProtection="1">
      <alignment horizontal="left" vertical="center" wrapText="1"/>
    </xf>
    <xf numFmtId="0" fontId="28" fillId="0" borderId="17" xfId="0" applyFont="1" applyBorder="1" applyAlignment="1" applyProtection="1">
      <alignment horizontal="left" vertical="center" wrapText="1"/>
    </xf>
    <xf numFmtId="0" fontId="43" fillId="27" borderId="17" xfId="0" applyFont="1" applyFill="1" applyBorder="1" applyAlignment="1" applyProtection="1">
      <alignment horizontal="center" vertical="center"/>
    </xf>
    <xf numFmtId="0" fontId="28" fillId="27" borderId="17" xfId="0" applyFont="1" applyFill="1" applyBorder="1" applyAlignment="1" applyProtection="1">
      <alignment horizontal="right" vertical="center"/>
    </xf>
    <xf numFmtId="0" fontId="31" fillId="27" borderId="17" xfId="0" applyFont="1" applyFill="1" applyBorder="1" applyAlignment="1" applyProtection="1">
      <alignment horizontal="center" vertical="center"/>
    </xf>
    <xf numFmtId="2" fontId="43" fillId="28" borderId="16" xfId="0" applyNumberFormat="1" applyFont="1" applyFill="1" applyBorder="1" applyAlignment="1" applyProtection="1">
      <alignment horizontal="left" vertical="center"/>
    </xf>
    <xf numFmtId="0" fontId="43" fillId="28" borderId="17" xfId="0" applyFont="1" applyFill="1" applyBorder="1" applyAlignment="1" applyProtection="1">
      <alignment horizontal="center" vertical="center"/>
    </xf>
    <xf numFmtId="0" fontId="28" fillId="28" borderId="17" xfId="0" applyFont="1" applyFill="1" applyBorder="1" applyAlignment="1" applyProtection="1">
      <alignment horizontal="right" vertical="center"/>
    </xf>
    <xf numFmtId="0" fontId="31" fillId="28" borderId="17" xfId="0" applyFont="1" applyFill="1" applyBorder="1" applyAlignment="1" applyProtection="1">
      <alignment horizontal="center" vertical="center"/>
    </xf>
    <xf numFmtId="0" fontId="44" fillId="0" borderId="48" xfId="0" applyFont="1" applyBorder="1" applyAlignment="1" applyProtection="1">
      <alignment horizontal="left" vertical="center" wrapText="1"/>
    </xf>
    <xf numFmtId="1" fontId="44" fillId="0" borderId="48" xfId="0" applyNumberFormat="1" applyFont="1" applyBorder="1" applyAlignment="1" applyProtection="1">
      <alignment horizontal="left" vertical="center" wrapText="1"/>
    </xf>
    <xf numFmtId="0" fontId="44" fillId="0" borderId="48" xfId="0" applyFont="1" applyBorder="1" applyAlignment="1" applyProtection="1">
      <alignment horizontal="left" vertical="center"/>
    </xf>
    <xf numFmtId="0" fontId="45" fillId="0" borderId="48" xfId="0" applyFont="1" applyFill="1" applyBorder="1" applyAlignment="1" applyProtection="1">
      <alignment horizontal="left" vertical="center"/>
    </xf>
    <xf numFmtId="0" fontId="44" fillId="0" borderId="48" xfId="0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vertical="center"/>
    </xf>
    <xf numFmtId="0" fontId="44" fillId="0" borderId="62" xfId="0" applyFont="1" applyBorder="1" applyAlignment="1" applyProtection="1">
      <alignment horizontal="left" vertical="center" wrapText="1"/>
    </xf>
    <xf numFmtId="1" fontId="44" fillId="0" borderId="62" xfId="0" applyNumberFormat="1" applyFont="1" applyBorder="1" applyAlignment="1" applyProtection="1">
      <alignment horizontal="left" vertical="center" wrapText="1"/>
    </xf>
    <xf numFmtId="0" fontId="44" fillId="0" borderId="62" xfId="0" applyFont="1" applyBorder="1" applyAlignment="1" applyProtection="1">
      <alignment horizontal="left" vertical="center"/>
    </xf>
    <xf numFmtId="0" fontId="45" fillId="0" borderId="62" xfId="0" applyFont="1" applyFill="1" applyBorder="1" applyAlignment="1" applyProtection="1">
      <alignment horizontal="left" vertical="center"/>
    </xf>
    <xf numFmtId="0" fontId="44" fillId="0" borderId="62" xfId="0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47" fillId="0" borderId="0" xfId="0" applyFont="1" applyAlignment="1" applyProtection="1">
      <alignment vertical="center"/>
    </xf>
    <xf numFmtId="0" fontId="28" fillId="0" borderId="14" xfId="0" applyFont="1" applyBorder="1" applyAlignment="1" applyProtection="1">
      <alignment horizontal="left" vertical="center"/>
    </xf>
    <xf numFmtId="0" fontId="28" fillId="0" borderId="34" xfId="0" applyFont="1" applyBorder="1" applyAlignment="1" applyProtection="1">
      <alignment vertical="center"/>
    </xf>
    <xf numFmtId="0" fontId="28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/>
    </xf>
    <xf numFmtId="0" fontId="20" fillId="0" borderId="0" xfId="0" applyFont="1" applyProtection="1"/>
    <xf numFmtId="1" fontId="52" fillId="26" borderId="25" xfId="30" applyNumberFormat="1" applyFont="1" applyFill="1" applyBorder="1" applyProtection="1"/>
    <xf numFmtId="0" fontId="50" fillId="26" borderId="25" xfId="0" applyFont="1" applyFill="1" applyBorder="1" applyAlignment="1" applyProtection="1">
      <alignment horizontal="center"/>
    </xf>
    <xf numFmtId="0" fontId="50" fillId="0" borderId="25" xfId="30" applyFont="1" applyBorder="1" applyProtection="1"/>
    <xf numFmtId="0" fontId="50" fillId="26" borderId="25" xfId="30" applyFont="1" applyFill="1" applyBorder="1" applyProtection="1"/>
    <xf numFmtId="0" fontId="50" fillId="0" borderId="0" xfId="0" applyFont="1" applyProtection="1"/>
    <xf numFmtId="1" fontId="24" fillId="0" borderId="25" xfId="30" applyNumberFormat="1" applyFont="1" applyBorder="1" applyProtection="1"/>
    <xf numFmtId="0" fontId="35" fillId="29" borderId="10" xfId="0" applyFont="1" applyFill="1" applyBorder="1" applyAlignment="1" applyProtection="1">
      <alignment horizontal="center" vertical="center"/>
      <protection locked="0"/>
    </xf>
    <xf numFmtId="0" fontId="35" fillId="29" borderId="12" xfId="0" applyFont="1" applyFill="1" applyBorder="1" applyAlignment="1" applyProtection="1">
      <alignment horizontal="center" vertical="center"/>
      <protection locked="0"/>
    </xf>
    <xf numFmtId="0" fontId="35" fillId="29" borderId="64" xfId="0" applyFont="1" applyFill="1" applyBorder="1" applyAlignment="1" applyProtection="1">
      <alignment horizontal="center" vertical="center"/>
      <protection locked="0"/>
    </xf>
    <xf numFmtId="0" fontId="35" fillId="29" borderId="24" xfId="0" applyFont="1" applyFill="1" applyBorder="1" applyAlignment="1" applyProtection="1">
      <alignment horizontal="center" vertical="center"/>
      <protection locked="0"/>
    </xf>
    <xf numFmtId="0" fontId="35" fillId="29" borderId="40" xfId="0" applyFont="1" applyFill="1" applyBorder="1" applyAlignment="1" applyProtection="1">
      <alignment horizontal="center" vertical="center"/>
      <protection locked="0"/>
    </xf>
    <xf numFmtId="0" fontId="35" fillId="29" borderId="23" xfId="0" applyFont="1" applyFill="1" applyBorder="1" applyAlignment="1" applyProtection="1">
      <alignment horizontal="center" vertical="center"/>
      <protection locked="0"/>
    </xf>
    <xf numFmtId="0" fontId="35" fillId="29" borderId="55" xfId="0" applyFont="1" applyFill="1" applyBorder="1" applyAlignment="1" applyProtection="1">
      <alignment horizontal="center" vertical="center"/>
      <protection locked="0"/>
    </xf>
    <xf numFmtId="165" fontId="44" fillId="28" borderId="38" xfId="0" applyNumberFormat="1" applyFont="1" applyFill="1" applyBorder="1" applyAlignment="1" applyProtection="1">
      <alignment horizontal="center" vertical="center"/>
      <protection hidden="1"/>
    </xf>
    <xf numFmtId="0" fontId="28" fillId="29" borderId="0" xfId="0" applyFont="1" applyFill="1" applyBorder="1" applyAlignment="1" applyProtection="1">
      <alignment vertical="center"/>
    </xf>
    <xf numFmtId="0" fontId="29" fillId="29" borderId="0" xfId="0" applyFont="1" applyFill="1" applyBorder="1" applyAlignment="1" applyProtection="1">
      <alignment vertical="center"/>
    </xf>
    <xf numFmtId="0" fontId="35" fillId="29" borderId="0" xfId="0" applyFont="1" applyFill="1" applyBorder="1" applyAlignment="1" applyProtection="1">
      <alignment vertical="center"/>
    </xf>
    <xf numFmtId="0" fontId="28" fillId="29" borderId="0" xfId="0" applyFont="1" applyFill="1" applyBorder="1" applyAlignment="1" applyProtection="1">
      <alignment horizontal="right" vertical="center"/>
    </xf>
    <xf numFmtId="0" fontId="45" fillId="29" borderId="0" xfId="0" applyFont="1" applyFill="1" applyBorder="1" applyAlignment="1" applyProtection="1">
      <alignment horizontal="right" vertical="center"/>
    </xf>
    <xf numFmtId="165" fontId="44" fillId="25" borderId="37" xfId="0" applyNumberFormat="1" applyFont="1" applyFill="1" applyBorder="1" applyAlignment="1" applyProtection="1">
      <alignment horizontal="center" vertical="center"/>
    </xf>
    <xf numFmtId="165" fontId="44" fillId="25" borderId="22" xfId="0" applyNumberFormat="1" applyFont="1" applyFill="1" applyBorder="1" applyAlignment="1" applyProtection="1">
      <alignment horizontal="center" vertical="center"/>
    </xf>
    <xf numFmtId="165" fontId="44" fillId="28" borderId="15" xfId="0" applyNumberFormat="1" applyFont="1" applyFill="1" applyBorder="1" applyAlignment="1" applyProtection="1">
      <alignment horizontal="center" vertical="center"/>
      <protection hidden="1"/>
    </xf>
    <xf numFmtId="165" fontId="44" fillId="28" borderId="50" xfId="0" applyNumberFormat="1" applyFont="1" applyFill="1" applyBorder="1" applyAlignment="1" applyProtection="1">
      <alignment vertical="center"/>
      <protection hidden="1"/>
    </xf>
    <xf numFmtId="165" fontId="44" fillId="28" borderId="40" xfId="0" applyNumberFormat="1" applyFont="1" applyFill="1" applyBorder="1" applyAlignment="1" applyProtection="1">
      <alignment horizontal="center" vertical="center"/>
      <protection hidden="1"/>
    </xf>
    <xf numFmtId="165" fontId="44" fillId="0" borderId="48" xfId="0" applyNumberFormat="1" applyFont="1" applyFill="1" applyBorder="1" applyAlignment="1" applyProtection="1">
      <alignment horizontal="right" vertical="center"/>
    </xf>
    <xf numFmtId="165" fontId="44" fillId="0" borderId="62" xfId="0" applyNumberFormat="1" applyFont="1" applyFill="1" applyBorder="1" applyAlignment="1" applyProtection="1">
      <alignment horizontal="right" vertical="center"/>
    </xf>
    <xf numFmtId="0" fontId="55" fillId="0" borderId="16" xfId="0" applyFont="1" applyBorder="1" applyAlignment="1" applyProtection="1">
      <alignment horizontal="left" vertical="center" wrapText="1"/>
    </xf>
    <xf numFmtId="0" fontId="55" fillId="0" borderId="17" xfId="0" applyFont="1" applyBorder="1" applyAlignment="1" applyProtection="1">
      <alignment horizontal="left" vertical="center" wrapText="1"/>
    </xf>
    <xf numFmtId="0" fontId="55" fillId="0" borderId="18" xfId="0" applyFont="1" applyBorder="1" applyAlignment="1" applyProtection="1">
      <alignment horizontal="left" vertical="center" wrapText="1"/>
    </xf>
    <xf numFmtId="0" fontId="43" fillId="29" borderId="57" xfId="0" applyFont="1" applyFill="1" applyBorder="1" applyAlignment="1" applyProtection="1">
      <alignment horizontal="center" vertical="center" wrapText="1"/>
      <protection locked="0"/>
    </xf>
    <xf numFmtId="0" fontId="0" fillId="29" borderId="33" xfId="0" applyFill="1" applyBorder="1" applyAlignment="1" applyProtection="1">
      <alignment horizontal="center" vertical="center" wrapText="1"/>
      <protection locked="0"/>
    </xf>
    <xf numFmtId="0" fontId="28" fillId="0" borderId="57" xfId="0" applyFont="1" applyBorder="1" applyAlignment="1" applyProtection="1">
      <alignment horizontal="left" vertical="center" wrapText="1"/>
    </xf>
    <xf numFmtId="0" fontId="0" fillId="0" borderId="33" xfId="0" applyBorder="1" applyAlignment="1" applyProtection="1">
      <alignment horizontal="left" vertical="center" wrapText="1"/>
    </xf>
    <xf numFmtId="0" fontId="31" fillId="29" borderId="60" xfId="0" applyNumberFormat="1" applyFont="1" applyFill="1" applyBorder="1" applyAlignment="1" applyProtection="1">
      <alignment horizontal="center" vertical="center" wrapText="1"/>
      <protection locked="0"/>
    </xf>
    <xf numFmtId="0" fontId="0" fillId="29" borderId="36" xfId="0" applyFill="1" applyBorder="1" applyAlignment="1" applyProtection="1">
      <alignment horizontal="center" vertical="center" wrapText="1"/>
      <protection locked="0"/>
    </xf>
    <xf numFmtId="0" fontId="34" fillId="0" borderId="13" xfId="0" applyFont="1" applyBorder="1" applyAlignment="1" applyProtection="1">
      <alignment horizontal="center" vertical="center" wrapText="1"/>
    </xf>
    <xf numFmtId="0" fontId="34" fillId="0" borderId="11" xfId="0" applyFont="1" applyBorder="1" applyAlignment="1" applyProtection="1">
      <alignment horizontal="center" vertical="center" wrapText="1"/>
    </xf>
    <xf numFmtId="0" fontId="34" fillId="0" borderId="12" xfId="0" applyFont="1" applyBorder="1" applyAlignment="1" applyProtection="1">
      <alignment horizontal="center" vertical="center" wrapText="1"/>
    </xf>
    <xf numFmtId="0" fontId="34" fillId="0" borderId="13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9" fontId="44" fillId="0" borderId="50" xfId="0" applyNumberFormat="1" applyFont="1" applyBorder="1" applyAlignment="1" applyProtection="1">
      <alignment horizontal="center" vertical="center" wrapText="1"/>
    </xf>
    <xf numFmtId="0" fontId="28" fillId="0" borderId="59" xfId="0" applyFont="1" applyBorder="1" applyAlignment="1" applyProtection="1">
      <alignment horizontal="left" vertical="center" wrapText="1"/>
    </xf>
    <xf numFmtId="0" fontId="0" fillId="0" borderId="49" xfId="0" applyBorder="1" applyAlignment="1" applyProtection="1">
      <alignment horizontal="left" vertical="center" wrapText="1"/>
    </xf>
    <xf numFmtId="0" fontId="30" fillId="25" borderId="59" xfId="0" applyFont="1" applyFill="1" applyBorder="1" applyAlignment="1" applyProtection="1">
      <alignment horizontal="left" vertical="center"/>
    </xf>
    <xf numFmtId="0" fontId="30" fillId="25" borderId="57" xfId="0" applyFont="1" applyFill="1" applyBorder="1" applyAlignment="1" applyProtection="1">
      <alignment horizontal="left" vertical="center"/>
    </xf>
    <xf numFmtId="0" fontId="30" fillId="25" borderId="60" xfId="0" applyFont="1" applyFill="1" applyBorder="1" applyAlignment="1" applyProtection="1">
      <alignment horizontal="left" vertical="center"/>
    </xf>
    <xf numFmtId="0" fontId="28" fillId="0" borderId="49" xfId="0" applyFont="1" applyBorder="1" applyAlignment="1" applyProtection="1">
      <alignment horizontal="left" vertical="center" wrapText="1"/>
    </xf>
    <xf numFmtId="0" fontId="28" fillId="0" borderId="33" xfId="0" applyFont="1" applyBorder="1" applyAlignment="1" applyProtection="1">
      <alignment horizontal="left" vertical="center" wrapText="1"/>
    </xf>
    <xf numFmtId="0" fontId="30" fillId="25" borderId="16" xfId="0" applyFont="1" applyFill="1" applyBorder="1" applyAlignment="1" applyProtection="1">
      <alignment horizontal="center" vertical="center"/>
    </xf>
    <xf numFmtId="0" fontId="30" fillId="25" borderId="17" xfId="0" applyFont="1" applyFill="1" applyBorder="1" applyAlignment="1" applyProtection="1">
      <alignment horizontal="center" vertical="center"/>
    </xf>
    <xf numFmtId="0" fontId="30" fillId="25" borderId="18" xfId="0" applyFont="1" applyFill="1" applyBorder="1" applyAlignment="1" applyProtection="1">
      <alignment horizontal="center" vertical="center"/>
    </xf>
    <xf numFmtId="0" fontId="29" fillId="0" borderId="11" xfId="0" applyFont="1" applyBorder="1" applyAlignment="1" applyProtection="1">
      <alignment horizontal="left" vertical="center" wrapText="1"/>
    </xf>
    <xf numFmtId="0" fontId="28" fillId="0" borderId="12" xfId="0" applyFont="1" applyBorder="1" applyAlignment="1" applyProtection="1">
      <alignment vertical="center" wrapText="1"/>
    </xf>
    <xf numFmtId="0" fontId="29" fillId="0" borderId="46" xfId="0" applyFont="1" applyBorder="1" applyAlignment="1" applyProtection="1">
      <alignment horizontal="left" vertical="center"/>
    </xf>
    <xf numFmtId="0" fontId="29" fillId="0" borderId="24" xfId="0" applyFont="1" applyBorder="1" applyAlignment="1" applyProtection="1">
      <alignment horizontal="left" vertical="center"/>
    </xf>
    <xf numFmtId="0" fontId="34" fillId="0" borderId="11" xfId="0" applyFont="1" applyBorder="1" applyAlignment="1" applyProtection="1">
      <alignment horizontal="center" vertical="center"/>
    </xf>
    <xf numFmtId="0" fontId="34" fillId="0" borderId="12" xfId="0" applyFont="1" applyBorder="1" applyAlignment="1" applyProtection="1">
      <alignment horizontal="center" vertical="center"/>
    </xf>
    <xf numFmtId="0" fontId="34" fillId="0" borderId="42" xfId="0" applyFont="1" applyBorder="1" applyAlignment="1" applyProtection="1">
      <alignment horizontal="center" vertical="center" wrapText="1"/>
    </xf>
    <xf numFmtId="0" fontId="34" fillId="0" borderId="46" xfId="0" applyFont="1" applyBorder="1" applyAlignment="1" applyProtection="1">
      <alignment horizontal="center" vertical="center" wrapText="1"/>
    </xf>
    <xf numFmtId="0" fontId="34" fillId="0" borderId="24" xfId="0" applyFont="1" applyBorder="1" applyAlignment="1" applyProtection="1">
      <alignment horizontal="center" vertical="center" wrapText="1"/>
    </xf>
    <xf numFmtId="0" fontId="42" fillId="0" borderId="41" xfId="0" applyFont="1" applyFill="1" applyBorder="1" applyAlignment="1" applyProtection="1">
      <alignment horizontal="center" vertical="center"/>
    </xf>
    <xf numFmtId="0" fontId="42" fillId="0" borderId="47" xfId="0" applyFont="1" applyFill="1" applyBorder="1" applyAlignment="1" applyProtection="1">
      <alignment horizontal="center" vertical="center"/>
    </xf>
    <xf numFmtId="0" fontId="42" fillId="0" borderId="23" xfId="0" applyFont="1" applyFill="1" applyBorder="1" applyAlignment="1" applyProtection="1">
      <alignment horizontal="center" vertical="center"/>
    </xf>
    <xf numFmtId="0" fontId="34" fillId="0" borderId="68" xfId="0" applyFont="1" applyBorder="1" applyAlignment="1" applyProtection="1">
      <alignment horizontal="center" vertical="center"/>
    </xf>
    <xf numFmtId="0" fontId="34" fillId="0" borderId="62" xfId="0" applyFont="1" applyBorder="1" applyAlignment="1" applyProtection="1">
      <alignment horizontal="center" vertical="center"/>
    </xf>
    <xf numFmtId="0" fontId="34" fillId="0" borderId="64" xfId="0" applyFont="1" applyBorder="1" applyAlignment="1" applyProtection="1">
      <alignment horizontal="center" vertical="center"/>
    </xf>
    <xf numFmtId="0" fontId="43" fillId="24" borderId="59" xfId="0" applyFont="1" applyFill="1" applyBorder="1" applyAlignment="1" applyProtection="1">
      <alignment horizontal="left" vertical="center"/>
    </xf>
    <xf numFmtId="0" fontId="43" fillId="24" borderId="57" xfId="0" applyFont="1" applyFill="1" applyBorder="1" applyAlignment="1" applyProtection="1">
      <alignment horizontal="left" vertical="center"/>
    </xf>
    <xf numFmtId="0" fontId="43" fillId="24" borderId="60" xfId="0" applyFont="1" applyFill="1" applyBorder="1" applyAlignment="1" applyProtection="1">
      <alignment horizontal="left" vertical="center"/>
    </xf>
    <xf numFmtId="0" fontId="0" fillId="0" borderId="49" xfId="0" applyBorder="1" applyAlignment="1" applyProtection="1">
      <alignment horizontal="left" vertical="center"/>
    </xf>
    <xf numFmtId="0" fontId="0" fillId="0" borderId="33" xfId="0" applyBorder="1" applyAlignment="1" applyProtection="1">
      <alignment horizontal="left" vertical="center"/>
    </xf>
    <xf numFmtId="0" fontId="0" fillId="0" borderId="36" xfId="0" applyBorder="1" applyAlignment="1" applyProtection="1">
      <alignment horizontal="left" vertical="center"/>
    </xf>
    <xf numFmtId="0" fontId="32" fillId="0" borderId="59" xfId="0" applyFont="1" applyFill="1" applyBorder="1" applyAlignment="1" applyProtection="1">
      <alignment horizontal="center" vertical="center"/>
    </xf>
    <xf numFmtId="0" fontId="32" fillId="0" borderId="57" xfId="0" applyFont="1" applyFill="1" applyBorder="1" applyAlignment="1" applyProtection="1">
      <alignment horizontal="center" vertical="center"/>
    </xf>
    <xf numFmtId="0" fontId="32" fillId="0" borderId="60" xfId="0" applyFont="1" applyFill="1" applyBorder="1" applyAlignment="1" applyProtection="1">
      <alignment horizontal="center" vertical="center"/>
    </xf>
    <xf numFmtId="0" fontId="50" fillId="0" borderId="11" xfId="0" applyFont="1" applyBorder="1" applyAlignment="1" applyProtection="1">
      <alignment horizontal="right" vertical="center" wrapText="1"/>
    </xf>
    <xf numFmtId="164" fontId="30" fillId="29" borderId="48" xfId="0" applyNumberFormat="1" applyFont="1" applyFill="1" applyBorder="1" applyAlignment="1" applyProtection="1">
      <alignment horizontal="center" vertical="center"/>
      <protection locked="0"/>
    </xf>
    <xf numFmtId="164" fontId="30" fillId="29" borderId="10" xfId="0" applyNumberFormat="1" applyFont="1" applyFill="1" applyBorder="1" applyAlignment="1" applyProtection="1">
      <alignment horizontal="center" vertical="center"/>
      <protection locked="0"/>
    </xf>
    <xf numFmtId="49" fontId="30" fillId="29" borderId="11" xfId="0" applyNumberFormat="1" applyFont="1" applyFill="1" applyBorder="1" applyAlignment="1" applyProtection="1">
      <alignment horizontal="center" vertical="center"/>
      <protection locked="0"/>
    </xf>
    <xf numFmtId="49" fontId="30" fillId="29" borderId="12" xfId="0" applyNumberFormat="1" applyFont="1" applyFill="1" applyBorder="1" applyAlignment="1" applyProtection="1">
      <alignment horizontal="center" vertical="center"/>
      <protection locked="0"/>
    </xf>
    <xf numFmtId="0" fontId="26" fillId="0" borderId="50" xfId="0" applyFont="1" applyBorder="1" applyAlignment="1" applyProtection="1">
      <alignment horizontal="left" vertical="center" wrapText="1"/>
    </xf>
    <xf numFmtId="0" fontId="26" fillId="0" borderId="40" xfId="0" applyFont="1" applyBorder="1" applyAlignment="1" applyProtection="1">
      <alignment horizontal="left" vertical="center" wrapText="1"/>
    </xf>
    <xf numFmtId="0" fontId="30" fillId="25" borderId="69" xfId="0" applyFont="1" applyFill="1" applyBorder="1" applyAlignment="1" applyProtection="1">
      <alignment horizontal="center" vertical="center"/>
    </xf>
    <xf numFmtId="0" fontId="28" fillId="0" borderId="70" xfId="0" applyFont="1" applyBorder="1" applyAlignment="1" applyProtection="1">
      <alignment vertical="center"/>
    </xf>
    <xf numFmtId="0" fontId="28" fillId="0" borderId="71" xfId="0" applyFont="1" applyBorder="1" applyAlignment="1" applyProtection="1">
      <alignment vertical="center"/>
    </xf>
    <xf numFmtId="0" fontId="32" fillId="28" borderId="49" xfId="0" applyFont="1" applyFill="1" applyBorder="1" applyAlignment="1" applyProtection="1">
      <alignment horizontal="center" vertical="center"/>
    </xf>
    <xf numFmtId="0" fontId="32" fillId="28" borderId="36" xfId="0" applyFont="1" applyFill="1" applyBorder="1" applyAlignment="1" applyProtection="1">
      <alignment horizontal="center" vertical="center"/>
    </xf>
    <xf numFmtId="0" fontId="27" fillId="29" borderId="11" xfId="0" applyFont="1" applyFill="1" applyBorder="1" applyAlignment="1" applyProtection="1">
      <alignment horizontal="left" vertical="center"/>
      <protection locked="0"/>
    </xf>
    <xf numFmtId="0" fontId="0" fillId="29" borderId="11" xfId="0" applyFill="1" applyBorder="1" applyAlignment="1" applyProtection="1">
      <alignment horizontal="left" vertical="center"/>
      <protection locked="0"/>
    </xf>
    <xf numFmtId="0" fontId="30" fillId="29" borderId="48" xfId="0" applyFont="1" applyFill="1" applyBorder="1" applyAlignment="1" applyProtection="1">
      <alignment horizontal="left" vertical="center"/>
      <protection locked="0"/>
    </xf>
    <xf numFmtId="0" fontId="28" fillId="0" borderId="36" xfId="0" applyFont="1" applyBorder="1" applyAlignment="1" applyProtection="1">
      <alignment horizontal="left" vertical="center" wrapText="1"/>
    </xf>
    <xf numFmtId="0" fontId="44" fillId="0" borderId="35" xfId="0" applyFont="1" applyBorder="1" applyAlignment="1" applyProtection="1">
      <alignment horizontal="left" vertical="center" wrapText="1"/>
    </xf>
    <xf numFmtId="0" fontId="44" fillId="0" borderId="48" xfId="0" applyFont="1" applyBorder="1" applyAlignment="1" applyProtection="1">
      <alignment horizontal="left" vertical="center" wrapText="1"/>
    </xf>
    <xf numFmtId="0" fontId="44" fillId="0" borderId="15" xfId="0" applyFont="1" applyBorder="1" applyAlignment="1" applyProtection="1">
      <alignment horizontal="left" vertical="center" wrapText="1"/>
    </xf>
    <xf numFmtId="0" fontId="44" fillId="0" borderId="50" xfId="0" applyFont="1" applyBorder="1" applyAlignment="1" applyProtection="1">
      <alignment horizontal="left" vertical="center" wrapText="1"/>
    </xf>
    <xf numFmtId="0" fontId="43" fillId="29" borderId="67" xfId="0" applyFont="1" applyFill="1" applyBorder="1" applyAlignment="1" applyProtection="1">
      <alignment horizontal="center" vertical="center"/>
      <protection locked="0"/>
    </xf>
    <xf numFmtId="0" fontId="43" fillId="29" borderId="65" xfId="0" applyFont="1" applyFill="1" applyBorder="1" applyAlignment="1" applyProtection="1">
      <alignment horizontal="center" vertical="center"/>
      <protection locked="0"/>
    </xf>
    <xf numFmtId="0" fontId="31" fillId="0" borderId="57" xfId="0" applyFont="1" applyBorder="1" applyAlignment="1" applyProtection="1">
      <alignment horizontal="left" vertical="center"/>
    </xf>
    <xf numFmtId="0" fontId="31" fillId="0" borderId="60" xfId="0" applyFont="1" applyBorder="1" applyAlignment="1" applyProtection="1">
      <alignment horizontal="left" vertical="center"/>
    </xf>
    <xf numFmtId="0" fontId="31" fillId="0" borderId="33" xfId="0" applyFont="1" applyBorder="1" applyAlignment="1" applyProtection="1">
      <alignment horizontal="left" vertical="center"/>
    </xf>
    <xf numFmtId="0" fontId="31" fillId="0" borderId="36" xfId="0" applyFont="1" applyBorder="1" applyAlignment="1" applyProtection="1">
      <alignment horizontal="left" vertical="center"/>
    </xf>
    <xf numFmtId="9" fontId="31" fillId="25" borderId="14" xfId="0" applyNumberFormat="1" applyFont="1" applyFill="1" applyBorder="1" applyAlignment="1" applyProtection="1">
      <alignment horizontal="center" vertical="center"/>
    </xf>
    <xf numFmtId="9" fontId="31" fillId="25" borderId="49" xfId="0" applyNumberFormat="1" applyFont="1" applyFill="1" applyBorder="1" applyAlignment="1" applyProtection="1">
      <alignment horizontal="center" vertical="center"/>
    </xf>
    <xf numFmtId="9" fontId="44" fillId="28" borderId="0" xfId="0" applyNumberFormat="1" applyFont="1" applyFill="1" applyBorder="1" applyAlignment="1" applyProtection="1">
      <alignment horizontal="center" vertical="center"/>
      <protection hidden="1"/>
    </xf>
    <xf numFmtId="9" fontId="44" fillId="28" borderId="33" xfId="0" applyNumberFormat="1" applyFont="1" applyFill="1" applyBorder="1" applyAlignment="1" applyProtection="1">
      <alignment horizontal="center" vertical="center"/>
      <protection hidden="1"/>
    </xf>
    <xf numFmtId="9" fontId="31" fillId="25" borderId="34" xfId="0" applyNumberFormat="1" applyFont="1" applyFill="1" applyBorder="1" applyAlignment="1" applyProtection="1">
      <alignment horizontal="center" vertical="center"/>
    </xf>
    <xf numFmtId="9" fontId="31" fillId="25" borderId="36" xfId="0" applyNumberFormat="1" applyFont="1" applyFill="1" applyBorder="1" applyAlignment="1" applyProtection="1">
      <alignment horizontal="center" vertical="center"/>
    </xf>
    <xf numFmtId="165" fontId="44" fillId="28" borderId="35" xfId="0" applyNumberFormat="1" applyFont="1" applyFill="1" applyBorder="1" applyAlignment="1" applyProtection="1">
      <alignment horizontal="center" vertical="center"/>
      <protection hidden="1"/>
    </xf>
    <xf numFmtId="165" fontId="44" fillId="28" borderId="48" xfId="0" applyNumberFormat="1" applyFont="1" applyFill="1" applyBorder="1" applyAlignment="1" applyProtection="1">
      <alignment horizontal="center" vertical="center"/>
      <protection hidden="1"/>
    </xf>
    <xf numFmtId="165" fontId="44" fillId="28" borderId="10" xfId="0" applyNumberFormat="1" applyFont="1" applyFill="1" applyBorder="1" applyAlignment="1" applyProtection="1">
      <alignment horizontal="center" vertical="center"/>
      <protection hidden="1"/>
    </xf>
    <xf numFmtId="0" fontId="28" fillId="0" borderId="14" xfId="0" applyFont="1" applyBorder="1" applyAlignment="1" applyProtection="1">
      <alignment horizontal="left" vertical="center" wrapText="1"/>
    </xf>
    <xf numFmtId="0" fontId="28" fillId="0" borderId="0" xfId="0" applyFont="1" applyBorder="1" applyAlignment="1" applyProtection="1">
      <alignment horizontal="left" vertical="center" wrapText="1"/>
    </xf>
    <xf numFmtId="0" fontId="28" fillId="0" borderId="63" xfId="0" applyFont="1" applyBorder="1" applyAlignment="1" applyProtection="1">
      <alignment horizontal="left" vertical="center" wrapText="1"/>
    </xf>
    <xf numFmtId="0" fontId="28" fillId="0" borderId="61" xfId="0" applyFont="1" applyBorder="1" applyAlignment="1" applyProtection="1">
      <alignment horizontal="left" vertical="center" wrapText="1"/>
    </xf>
    <xf numFmtId="9" fontId="44" fillId="0" borderId="48" xfId="0" applyNumberFormat="1" applyFont="1" applyBorder="1" applyAlignment="1" applyProtection="1">
      <alignment horizontal="center" vertical="center" wrapText="1"/>
    </xf>
    <xf numFmtId="0" fontId="34" fillId="0" borderId="42" xfId="0" applyFont="1" applyBorder="1" applyAlignment="1" applyProtection="1">
      <alignment horizontal="center" vertical="center"/>
    </xf>
    <xf numFmtId="0" fontId="34" fillId="0" borderId="46" xfId="0" applyFont="1" applyBorder="1" applyAlignment="1" applyProtection="1">
      <alignment horizontal="center" vertical="center"/>
    </xf>
    <xf numFmtId="0" fontId="34" fillId="0" borderId="24" xfId="0" applyFont="1" applyBorder="1" applyAlignment="1" applyProtection="1">
      <alignment horizontal="center" vertical="center"/>
    </xf>
    <xf numFmtId="0" fontId="39" fillId="0" borderId="13" xfId="0" applyFont="1" applyBorder="1" applyAlignment="1" applyProtection="1">
      <alignment horizontal="center" vertical="center"/>
    </xf>
    <xf numFmtId="0" fontId="39" fillId="0" borderId="11" xfId="0" applyFont="1" applyBorder="1" applyAlignment="1" applyProtection="1">
      <alignment horizontal="center" vertical="center"/>
    </xf>
    <xf numFmtId="0" fontId="39" fillId="0" borderId="12" xfId="0" applyFont="1" applyBorder="1" applyAlignment="1" applyProtection="1">
      <alignment horizontal="center" vertical="center"/>
    </xf>
    <xf numFmtId="0" fontId="39" fillId="0" borderId="42" xfId="0" applyFont="1" applyBorder="1" applyAlignment="1" applyProtection="1">
      <alignment horizontal="center" vertical="center"/>
    </xf>
    <xf numFmtId="0" fontId="39" fillId="0" borderId="46" xfId="0" applyFont="1" applyBorder="1" applyAlignment="1" applyProtection="1">
      <alignment horizontal="center" vertical="center"/>
    </xf>
    <xf numFmtId="0" fontId="39" fillId="0" borderId="24" xfId="0" applyFont="1" applyBorder="1" applyAlignment="1" applyProtection="1">
      <alignment horizontal="center" vertical="center"/>
    </xf>
    <xf numFmtId="0" fontId="34" fillId="0" borderId="52" xfId="0" applyFont="1" applyBorder="1" applyAlignment="1" applyProtection="1">
      <alignment horizontal="center" vertical="center" wrapText="1"/>
    </xf>
    <xf numFmtId="0" fontId="34" fillId="0" borderId="53" xfId="0" applyFont="1" applyBorder="1" applyAlignment="1" applyProtection="1">
      <alignment horizontal="center" vertical="center" wrapText="1"/>
    </xf>
    <xf numFmtId="0" fontId="34" fillId="0" borderId="55" xfId="0" applyFont="1" applyBorder="1" applyAlignment="1" applyProtection="1">
      <alignment horizontal="center" vertical="center" wrapText="1"/>
    </xf>
    <xf numFmtId="0" fontId="34" fillId="0" borderId="41" xfId="0" applyFont="1" applyBorder="1" applyAlignment="1" applyProtection="1">
      <alignment horizontal="center" vertical="center"/>
    </xf>
    <xf numFmtId="0" fontId="34" fillId="0" borderId="47" xfId="0" applyFont="1" applyBorder="1" applyAlignment="1" applyProtection="1">
      <alignment horizontal="center" vertical="center"/>
    </xf>
    <xf numFmtId="0" fontId="34" fillId="0" borderId="23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3" fontId="43" fillId="25" borderId="49" xfId="0" applyNumberFormat="1" applyFont="1" applyFill="1" applyBorder="1" applyAlignment="1" applyProtection="1">
      <alignment horizontal="center" vertical="center"/>
    </xf>
    <xf numFmtId="3" fontId="0" fillId="0" borderId="33" xfId="0" applyNumberFormat="1" applyBorder="1" applyAlignment="1" applyProtection="1">
      <alignment horizontal="center" vertical="center"/>
    </xf>
    <xf numFmtId="3" fontId="0" fillId="0" borderId="36" xfId="0" applyNumberFormat="1" applyBorder="1" applyAlignment="1" applyProtection="1">
      <alignment horizontal="center" vertical="center"/>
    </xf>
    <xf numFmtId="1" fontId="43" fillId="25" borderId="49" xfId="0" applyNumberFormat="1" applyFont="1" applyFill="1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34" fillId="0" borderId="15" xfId="0" applyFont="1" applyBorder="1" applyAlignment="1" applyProtection="1">
      <alignment horizontal="center" vertical="center"/>
    </xf>
    <xf numFmtId="0" fontId="34" fillId="0" borderId="50" xfId="0" applyFont="1" applyBorder="1" applyAlignment="1" applyProtection="1">
      <alignment horizontal="center" vertical="center"/>
    </xf>
    <xf numFmtId="0" fontId="34" fillId="0" borderId="40" xfId="0" applyFont="1" applyBorder="1" applyAlignment="1" applyProtection="1">
      <alignment horizontal="center" vertical="center"/>
    </xf>
    <xf numFmtId="0" fontId="32" fillId="28" borderId="33" xfId="0" applyFont="1" applyFill="1" applyBorder="1" applyAlignment="1" applyProtection="1">
      <alignment horizontal="center" vertical="center"/>
    </xf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_Foglio1" xfId="30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2" defaultPivotStyle="PivotStyleLight16"/>
  <colors>
    <mruColors>
      <color rgb="FF8FD6F9"/>
      <color rgb="FF6FCAF7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278"/>
  <sheetViews>
    <sheetView showGridLines="0" tabSelected="1" zoomScaleNormal="100" workbookViewId="0">
      <selection activeCell="Q65" sqref="Q65"/>
    </sheetView>
  </sheetViews>
  <sheetFormatPr defaultRowHeight="13.5" x14ac:dyDescent="0.25"/>
  <cols>
    <col min="1" max="1" width="2.140625" style="192" customWidth="1"/>
    <col min="2" max="2" width="21.28515625" style="197" customWidth="1"/>
    <col min="3" max="3" width="18.28515625" style="197" customWidth="1"/>
    <col min="4" max="4" width="13.5703125" style="192" customWidth="1"/>
    <col min="5" max="5" width="4.85546875" style="192" customWidth="1"/>
    <col min="6" max="6" width="3.7109375" style="192" customWidth="1"/>
    <col min="7" max="7" width="2" style="192" customWidth="1"/>
    <col min="8" max="8" width="4.85546875" style="192" customWidth="1"/>
    <col min="9" max="9" width="8" style="192" customWidth="1"/>
    <col min="10" max="10" width="16.5703125" style="198" customWidth="1"/>
    <col min="11" max="11" width="8.28515625" style="192" customWidth="1"/>
    <col min="12" max="12" width="12.140625" style="198" customWidth="1"/>
    <col min="13" max="13" width="8.28515625" style="192" customWidth="1"/>
    <col min="14" max="14" width="10.42578125" style="192" customWidth="1"/>
    <col min="15" max="15" width="2.42578125" style="192" customWidth="1"/>
    <col min="16" max="16" width="9.7109375" style="192" customWidth="1"/>
    <col min="17" max="17" width="76.85546875" style="1" customWidth="1"/>
    <col min="18" max="18" width="76.85546875" style="1" hidden="1" customWidth="1"/>
    <col min="19" max="20" width="21.28515625" style="29" hidden="1" customWidth="1"/>
    <col min="21" max="30" width="21.28515625" style="1" hidden="1" customWidth="1"/>
    <col min="31" max="31" width="76.85546875" style="1" hidden="1" customWidth="1"/>
    <col min="32" max="33" width="26.5703125" style="1" customWidth="1"/>
    <col min="34" max="40" width="13.42578125" style="1" customWidth="1"/>
    <col min="41" max="48" width="18.42578125" style="1" customWidth="1"/>
    <col min="49" max="54" width="9.140625" style="1"/>
    <col min="55" max="16384" width="9.140625" style="192"/>
  </cols>
  <sheetData>
    <row r="1" spans="2:54" s="54" customFormat="1" ht="26.25" x14ac:dyDescent="0.2">
      <c r="B1" s="50" t="s">
        <v>42</v>
      </c>
      <c r="C1" s="51"/>
      <c r="D1" s="52"/>
      <c r="E1" s="52"/>
      <c r="F1" s="52"/>
      <c r="G1" s="52"/>
      <c r="H1" s="52"/>
      <c r="I1" s="52"/>
      <c r="J1" s="53"/>
      <c r="K1" s="52"/>
      <c r="L1" s="53"/>
      <c r="M1" s="52"/>
      <c r="N1" s="52"/>
      <c r="O1" s="52"/>
      <c r="P1" s="52"/>
      <c r="Q1" s="2"/>
      <c r="R1" s="2"/>
      <c r="S1" s="29"/>
      <c r="T1" s="29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2:54" s="54" customFormat="1" ht="15.75" x14ac:dyDescent="0.2">
      <c r="B2" s="51" t="s">
        <v>43</v>
      </c>
      <c r="C2" s="51"/>
      <c r="D2" s="52"/>
      <c r="E2" s="52"/>
      <c r="F2" s="52"/>
      <c r="G2" s="52"/>
      <c r="H2" s="52"/>
      <c r="I2" s="52"/>
      <c r="J2" s="53"/>
      <c r="K2" s="213"/>
      <c r="L2" s="214"/>
      <c r="M2" s="213"/>
      <c r="N2" s="215"/>
      <c r="O2" s="216"/>
      <c r="P2" s="217" t="s">
        <v>340</v>
      </c>
      <c r="Q2" s="2"/>
      <c r="R2" s="2"/>
      <c r="S2" s="29"/>
      <c r="T2" s="29"/>
      <c r="U2" s="1"/>
      <c r="V2" s="1"/>
      <c r="W2" s="1"/>
      <c r="X2" s="1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2:54" s="54" customFormat="1" ht="27.75" customHeight="1" x14ac:dyDescent="0.2">
      <c r="B3" s="330" t="s">
        <v>390</v>
      </c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2"/>
      <c r="R3" s="2"/>
      <c r="S3" s="29"/>
      <c r="T3" s="29"/>
      <c r="U3" s="1"/>
      <c r="V3" s="1"/>
      <c r="W3" s="1"/>
      <c r="X3" s="1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2:54" s="54" customFormat="1" ht="6.75" customHeight="1" thickBot="1" x14ac:dyDescent="0.25">
      <c r="B4" s="51"/>
      <c r="C4" s="51"/>
      <c r="D4" s="52"/>
      <c r="E4" s="52"/>
      <c r="F4" s="52"/>
      <c r="G4" s="52"/>
      <c r="H4" s="52"/>
      <c r="I4" s="52"/>
      <c r="J4" s="53"/>
      <c r="K4" s="52"/>
      <c r="L4" s="53"/>
      <c r="M4" s="52"/>
      <c r="N4" s="52"/>
      <c r="O4" s="52"/>
      <c r="P4" s="52"/>
      <c r="Q4" s="2"/>
      <c r="R4" s="2"/>
      <c r="S4" s="29"/>
      <c r="T4" s="29"/>
      <c r="U4" s="1"/>
      <c r="V4" s="1"/>
      <c r="W4" s="1"/>
      <c r="X4" s="1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2:54" s="54" customFormat="1" ht="18.75" x14ac:dyDescent="0.2">
      <c r="B5" s="243" t="s">
        <v>44</v>
      </c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5"/>
      <c r="Q5" s="2"/>
      <c r="R5" s="2"/>
      <c r="S5" s="30"/>
      <c r="T5" s="31" t="s">
        <v>331</v>
      </c>
      <c r="U5" s="6"/>
      <c r="V5" s="7" t="s">
        <v>332</v>
      </c>
      <c r="W5" s="1"/>
      <c r="X5" s="1"/>
      <c r="AB5" s="10" t="s">
        <v>331</v>
      </c>
      <c r="AC5" s="6"/>
      <c r="AD5" s="7" t="s">
        <v>332</v>
      </c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2:54" s="54" customFormat="1" ht="21.75" customHeight="1" x14ac:dyDescent="0.2">
      <c r="B6" s="55" t="s">
        <v>337</v>
      </c>
      <c r="C6" s="289"/>
      <c r="D6" s="289"/>
      <c r="E6" s="289"/>
      <c r="F6" s="289"/>
      <c r="G6" s="289"/>
      <c r="H6" s="289"/>
      <c r="I6" s="289"/>
      <c r="J6" s="56" t="s">
        <v>389</v>
      </c>
      <c r="K6" s="57"/>
      <c r="L6" s="276">
        <v>43466</v>
      </c>
      <c r="M6" s="276"/>
      <c r="N6" s="276"/>
      <c r="O6" s="276"/>
      <c r="P6" s="277"/>
      <c r="Q6" s="2"/>
      <c r="R6" s="2"/>
      <c r="S6" s="32" t="s">
        <v>5</v>
      </c>
      <c r="T6" s="46">
        <v>0.35</v>
      </c>
      <c r="U6" s="8" t="s">
        <v>5</v>
      </c>
      <c r="V6" s="48">
        <v>0.5</v>
      </c>
      <c r="W6" s="1"/>
      <c r="X6" s="1"/>
      <c r="AA6" s="58" t="s">
        <v>5</v>
      </c>
      <c r="AB6" s="46">
        <v>0.35</v>
      </c>
      <c r="AC6" s="8" t="s">
        <v>5</v>
      </c>
      <c r="AD6" s="48">
        <v>0.5</v>
      </c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2:54" s="54" customFormat="1" ht="24.75" customHeight="1" x14ac:dyDescent="0.2">
      <c r="B7" s="59" t="s">
        <v>338</v>
      </c>
      <c r="C7" s="287" t="s">
        <v>85</v>
      </c>
      <c r="D7" s="287"/>
      <c r="E7" s="287"/>
      <c r="F7" s="288"/>
      <c r="G7" s="288"/>
      <c r="H7" s="288"/>
      <c r="I7" s="288"/>
      <c r="J7" s="60" t="s">
        <v>339</v>
      </c>
      <c r="K7" s="61"/>
      <c r="L7" s="278" t="s">
        <v>419</v>
      </c>
      <c r="M7" s="278"/>
      <c r="N7" s="278"/>
      <c r="O7" s="278"/>
      <c r="P7" s="279"/>
      <c r="Q7" s="2"/>
      <c r="R7" s="2"/>
      <c r="S7" s="32" t="s">
        <v>6</v>
      </c>
      <c r="T7" s="46">
        <v>0.5</v>
      </c>
      <c r="U7" s="8" t="s">
        <v>6</v>
      </c>
      <c r="V7" s="48">
        <v>0.7</v>
      </c>
      <c r="W7" s="1"/>
      <c r="X7" s="1"/>
      <c r="Y7" s="12"/>
      <c r="Z7" s="12"/>
      <c r="AA7" s="5" t="s">
        <v>6</v>
      </c>
      <c r="AB7" s="46">
        <v>0.5</v>
      </c>
      <c r="AC7" s="8" t="s">
        <v>6</v>
      </c>
      <c r="AD7" s="48">
        <v>0.7</v>
      </c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2:54" s="54" customFormat="1" ht="24.75" customHeight="1" thickBot="1" x14ac:dyDescent="0.25">
      <c r="B8" s="246" t="s">
        <v>343</v>
      </c>
      <c r="C8" s="247"/>
      <c r="D8" s="62" t="str">
        <f>IF(U11=1,"Si",IF(U11=2,"Si","No"))</f>
        <v>Si</v>
      </c>
      <c r="E8" s="62"/>
      <c r="F8" s="62"/>
      <c r="G8" s="62"/>
      <c r="H8" s="62"/>
      <c r="I8" s="62"/>
      <c r="J8" s="280" t="str">
        <f>IF(U11&gt;0,"","In questo Comune non si applica il Regolamento cantonale (art 51 cpv 3). Compilazione del modulo terminata")</f>
        <v/>
      </c>
      <c r="K8" s="280"/>
      <c r="L8" s="280"/>
      <c r="M8" s="280"/>
      <c r="N8" s="280"/>
      <c r="O8" s="280"/>
      <c r="P8" s="281"/>
      <c r="Q8" s="2"/>
      <c r="R8" s="2"/>
      <c r="S8" s="33" t="s">
        <v>7</v>
      </c>
      <c r="T8" s="47">
        <v>0.7</v>
      </c>
      <c r="U8" s="9" t="s">
        <v>7</v>
      </c>
      <c r="V8" s="49">
        <v>1</v>
      </c>
      <c r="W8" s="1"/>
      <c r="X8" s="1"/>
      <c r="Y8" s="2"/>
      <c r="Z8" s="12"/>
      <c r="AA8" s="5" t="s">
        <v>7</v>
      </c>
      <c r="AB8" s="47">
        <v>0.7</v>
      </c>
      <c r="AC8" s="9" t="s">
        <v>7</v>
      </c>
      <c r="AD8" s="49">
        <v>1</v>
      </c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2:54" s="54" customFormat="1" ht="6.75" customHeight="1" thickBot="1" x14ac:dyDescent="0.25">
      <c r="B9" s="63"/>
      <c r="C9" s="63"/>
      <c r="D9" s="64"/>
      <c r="E9" s="64"/>
      <c r="F9" s="64"/>
      <c r="G9" s="64"/>
      <c r="H9" s="64"/>
      <c r="I9" s="64"/>
      <c r="J9" s="65"/>
      <c r="K9" s="64"/>
      <c r="L9" s="65"/>
      <c r="M9" s="64"/>
      <c r="N9" s="64"/>
      <c r="O9" s="64"/>
      <c r="P9" s="64"/>
      <c r="Q9" s="2"/>
      <c r="R9" s="2"/>
      <c r="S9" s="29"/>
      <c r="T9" s="29"/>
      <c r="U9" s="1"/>
      <c r="V9" s="1"/>
      <c r="W9" s="1"/>
      <c r="X9" s="1"/>
      <c r="Y9" s="2"/>
      <c r="Z9" s="12"/>
      <c r="AA9" s="5"/>
      <c r="AB9" s="1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2:54" s="54" customFormat="1" ht="24.75" customHeight="1" x14ac:dyDescent="0.2">
      <c r="B10" s="66" t="s">
        <v>53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8"/>
      <c r="N10" s="282" t="s">
        <v>385</v>
      </c>
      <c r="O10" s="283"/>
      <c r="P10" s="284"/>
      <c r="Q10" s="2"/>
      <c r="R10" s="2"/>
      <c r="S10" s="34"/>
      <c r="T10" s="35"/>
      <c r="U10" s="12"/>
      <c r="X10" s="2"/>
      <c r="Y10" s="2"/>
      <c r="Z10" s="12"/>
      <c r="AA10" s="12"/>
      <c r="AB10" s="1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2:54" s="54" customFormat="1" ht="24.75" customHeight="1" thickBot="1" x14ac:dyDescent="0.25">
      <c r="B11" s="69" t="s">
        <v>21</v>
      </c>
      <c r="C11" s="70"/>
      <c r="D11" s="71"/>
      <c r="E11" s="285" t="s">
        <v>38</v>
      </c>
      <c r="F11" s="341"/>
      <c r="G11" s="341"/>
      <c r="H11" s="341"/>
      <c r="I11" s="286"/>
      <c r="J11" s="285" t="s">
        <v>33</v>
      </c>
      <c r="K11" s="286"/>
      <c r="L11" s="285" t="s">
        <v>34</v>
      </c>
      <c r="M11" s="286"/>
      <c r="N11" s="72" t="s">
        <v>383</v>
      </c>
      <c r="O11" s="72"/>
      <c r="P11" s="71" t="s">
        <v>382</v>
      </c>
      <c r="Q11" s="2"/>
      <c r="R11" s="2"/>
      <c r="S11" s="275" t="s">
        <v>342</v>
      </c>
      <c r="T11" s="275"/>
      <c r="U11" s="73">
        <f>IF(ISBLANK(C7),"",VLOOKUP(C7,S14:T267,2,FALSE))</f>
        <v>1</v>
      </c>
      <c r="X11" s="2"/>
      <c r="Y11" s="2"/>
      <c r="Z11" s="2"/>
      <c r="AA11" s="2"/>
      <c r="AB11" s="2"/>
      <c r="AC11" s="2"/>
      <c r="AD11" s="2"/>
      <c r="AE11" s="1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2:54" s="54" customFormat="1" ht="15" customHeight="1" thickBot="1" x14ac:dyDescent="0.25">
      <c r="B12" s="74" t="s">
        <v>45</v>
      </c>
      <c r="C12" s="75"/>
      <c r="D12" s="76"/>
      <c r="E12" s="272"/>
      <c r="F12" s="273"/>
      <c r="G12" s="273"/>
      <c r="H12" s="273"/>
      <c r="I12" s="274"/>
      <c r="J12" s="77"/>
      <c r="K12" s="78"/>
      <c r="L12" s="77"/>
      <c r="M12" s="79"/>
      <c r="N12" s="80"/>
      <c r="O12" s="81"/>
      <c r="P12" s="82"/>
      <c r="Q12" s="2"/>
      <c r="R12" s="2"/>
      <c r="S12" s="36"/>
      <c r="T12" s="36"/>
      <c r="U12" s="2"/>
      <c r="X12" s="2"/>
      <c r="Y12" s="2"/>
      <c r="Z12" s="2"/>
      <c r="AA12" s="2"/>
      <c r="AB12" s="2"/>
      <c r="AE12" s="1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2:54" s="54" customFormat="1" ht="20.25" customHeight="1" x14ac:dyDescent="0.2">
      <c r="B13" s="83" t="s">
        <v>326</v>
      </c>
      <c r="C13" s="84" t="s">
        <v>334</v>
      </c>
      <c r="D13" s="85"/>
      <c r="E13" s="237" t="s">
        <v>386</v>
      </c>
      <c r="F13" s="255"/>
      <c r="G13" s="255"/>
      <c r="H13" s="255"/>
      <c r="I13" s="256"/>
      <c r="J13" s="86" t="s">
        <v>22</v>
      </c>
      <c r="K13" s="206"/>
      <c r="L13" s="87"/>
      <c r="M13" s="88"/>
      <c r="N13" s="89" t="str">
        <f>IF(K13="","",K13*0.006)</f>
        <v/>
      </c>
      <c r="O13" s="40"/>
      <c r="P13" s="41"/>
      <c r="Q13" s="2"/>
      <c r="R13" s="2"/>
      <c r="S13" s="30" t="s">
        <v>54</v>
      </c>
      <c r="T13" s="37" t="s">
        <v>55</v>
      </c>
      <c r="U13" s="2"/>
      <c r="V13" s="2"/>
      <c r="W13" s="2"/>
      <c r="X13" s="2"/>
      <c r="AA13" s="2"/>
      <c r="AB13" s="2"/>
      <c r="AE13" s="1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2:54" s="93" customFormat="1" ht="35.25" customHeight="1" x14ac:dyDescent="0.2">
      <c r="B14" s="90" t="s">
        <v>326</v>
      </c>
      <c r="C14" s="251" t="s">
        <v>335</v>
      </c>
      <c r="D14" s="252"/>
      <c r="E14" s="237" t="s">
        <v>387</v>
      </c>
      <c r="F14" s="255"/>
      <c r="G14" s="255"/>
      <c r="H14" s="255"/>
      <c r="I14" s="256"/>
      <c r="J14" s="86" t="s">
        <v>22</v>
      </c>
      <c r="K14" s="206"/>
      <c r="L14" s="87"/>
      <c r="M14" s="88"/>
      <c r="N14" s="89" t="str">
        <f>IF(K14="","",K14*0.01)</f>
        <v/>
      </c>
      <c r="O14" s="38"/>
      <c r="P14" s="39"/>
      <c r="Q14" s="4"/>
      <c r="R14" s="4"/>
      <c r="S14" s="91" t="s">
        <v>138</v>
      </c>
      <c r="T14" s="92"/>
      <c r="U14" s="2" t="s">
        <v>344</v>
      </c>
      <c r="V14" s="2"/>
      <c r="W14" s="2"/>
      <c r="X14" s="2"/>
      <c r="AA14" s="2"/>
      <c r="AB14" s="2"/>
      <c r="AE14" s="12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</row>
    <row r="15" spans="2:54" s="54" customFormat="1" ht="15" customHeight="1" x14ac:dyDescent="0.2">
      <c r="B15" s="94" t="s">
        <v>327</v>
      </c>
      <c r="C15" s="95" t="s">
        <v>319</v>
      </c>
      <c r="D15" s="96"/>
      <c r="E15" s="327" t="s">
        <v>318</v>
      </c>
      <c r="F15" s="328"/>
      <c r="G15" s="328"/>
      <c r="H15" s="328"/>
      <c r="I15" s="329"/>
      <c r="J15" s="97" t="s">
        <v>22</v>
      </c>
      <c r="K15" s="210"/>
      <c r="L15" s="98"/>
      <c r="M15" s="99"/>
      <c r="N15" s="100" t="str">
        <f>IF(K15="","",K15*0.11/100)</f>
        <v/>
      </c>
      <c r="O15" s="42"/>
      <c r="P15" s="43"/>
      <c r="Q15" s="2"/>
      <c r="R15" s="2"/>
      <c r="S15" s="91" t="s">
        <v>139</v>
      </c>
      <c r="T15" s="92"/>
      <c r="U15" s="2" t="s">
        <v>345</v>
      </c>
      <c r="AA15" s="2"/>
      <c r="AB15" s="2"/>
      <c r="AE15" s="1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2:54" s="54" customFormat="1" ht="23.25" customHeight="1" x14ac:dyDescent="0.2">
      <c r="B16" s="101" t="s">
        <v>336</v>
      </c>
      <c r="C16" s="102" t="s">
        <v>57</v>
      </c>
      <c r="D16" s="103"/>
      <c r="E16" s="324" t="s">
        <v>388</v>
      </c>
      <c r="F16" s="325"/>
      <c r="G16" s="325"/>
      <c r="H16" s="325"/>
      <c r="I16" s="326"/>
      <c r="J16" s="104" t="s">
        <v>22</v>
      </c>
      <c r="K16" s="211"/>
      <c r="L16" s="105"/>
      <c r="M16" s="106"/>
      <c r="N16" s="107" t="str">
        <f>IF(K16="","",K16*2.5/100)</f>
        <v/>
      </c>
      <c r="O16" s="21"/>
      <c r="P16" s="22"/>
      <c r="Q16" s="2"/>
      <c r="R16" s="2"/>
      <c r="S16" s="91" t="s">
        <v>140</v>
      </c>
      <c r="T16" s="92"/>
      <c r="U16" s="2"/>
      <c r="V16" s="2"/>
      <c r="W16" s="2"/>
      <c r="X16" s="93"/>
      <c r="AA16" s="2"/>
      <c r="AB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2:54" s="54" customFormat="1" ht="15" customHeight="1" x14ac:dyDescent="0.2">
      <c r="B17" s="108" t="s">
        <v>46</v>
      </c>
      <c r="C17" s="109" t="s">
        <v>35</v>
      </c>
      <c r="D17" s="110"/>
      <c r="E17" s="321" t="s">
        <v>322</v>
      </c>
      <c r="F17" s="322"/>
      <c r="G17" s="322"/>
      <c r="H17" s="322"/>
      <c r="I17" s="323"/>
      <c r="J17" s="111" t="s">
        <v>22</v>
      </c>
      <c r="K17" s="208"/>
      <c r="L17" s="112"/>
      <c r="M17" s="113"/>
      <c r="N17" s="23"/>
      <c r="O17" s="24"/>
      <c r="P17" s="114" t="str">
        <f>IF(K17="","",K17*4/100)</f>
        <v/>
      </c>
      <c r="Q17" s="2"/>
      <c r="R17" s="2"/>
      <c r="S17" s="91" t="s">
        <v>141</v>
      </c>
      <c r="T17" s="92"/>
      <c r="U17" s="2"/>
      <c r="V17" s="2"/>
      <c r="W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2:54" s="54" customFormat="1" ht="15" customHeight="1" x14ac:dyDescent="0.2">
      <c r="B18" s="83" t="s">
        <v>328</v>
      </c>
      <c r="C18" s="115" t="s">
        <v>39</v>
      </c>
      <c r="D18" s="116"/>
      <c r="E18" s="318" t="s">
        <v>322</v>
      </c>
      <c r="F18" s="319"/>
      <c r="G18" s="319"/>
      <c r="H18" s="319"/>
      <c r="I18" s="320"/>
      <c r="J18" s="86" t="s">
        <v>22</v>
      </c>
      <c r="K18" s="206"/>
      <c r="L18" s="87"/>
      <c r="M18" s="88"/>
      <c r="N18" s="25"/>
      <c r="O18" s="26"/>
      <c r="P18" s="117" t="str">
        <f t="shared" ref="P18" si="0">IF(K18="","",K18*4/100)</f>
        <v/>
      </c>
      <c r="Q18" s="2"/>
      <c r="R18" s="2"/>
      <c r="S18" s="91" t="s">
        <v>142</v>
      </c>
      <c r="T18" s="92"/>
      <c r="U18" s="2"/>
      <c r="V18" s="2"/>
      <c r="W18" s="2"/>
      <c r="AA18" s="2"/>
      <c r="AB18" s="2"/>
      <c r="AC18" s="1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2:54" s="54" customFormat="1" ht="15" customHeight="1" x14ac:dyDescent="0.2">
      <c r="B19" s="118"/>
      <c r="C19" s="115" t="s">
        <v>40</v>
      </c>
      <c r="D19" s="119"/>
      <c r="E19" s="318" t="s">
        <v>323</v>
      </c>
      <c r="F19" s="319"/>
      <c r="G19" s="319"/>
      <c r="H19" s="319"/>
      <c r="I19" s="320"/>
      <c r="J19" s="86" t="s">
        <v>22</v>
      </c>
      <c r="K19" s="206"/>
      <c r="L19" s="87"/>
      <c r="M19" s="88"/>
      <c r="N19" s="25"/>
      <c r="O19" s="26"/>
      <c r="P19" s="117" t="str">
        <f>IF(K19="","",K19*8/100)</f>
        <v/>
      </c>
      <c r="Q19" s="2"/>
      <c r="R19" s="2"/>
      <c r="S19" s="91" t="s">
        <v>143</v>
      </c>
      <c r="T19" s="92"/>
      <c r="U19" s="2"/>
      <c r="V19" s="2"/>
      <c r="W19" s="2"/>
      <c r="AA19" s="2"/>
      <c r="AB19" s="2"/>
      <c r="AC19" s="1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2:54" s="54" customFormat="1" ht="15" customHeight="1" x14ac:dyDescent="0.2">
      <c r="B20" s="120"/>
      <c r="C20" s="121" t="s">
        <v>36</v>
      </c>
      <c r="D20" s="122"/>
      <c r="E20" s="260" t="s">
        <v>56</v>
      </c>
      <c r="F20" s="261"/>
      <c r="G20" s="261"/>
      <c r="H20" s="261"/>
      <c r="I20" s="262"/>
      <c r="J20" s="123"/>
      <c r="K20" s="124"/>
      <c r="L20" s="98"/>
      <c r="M20" s="99"/>
      <c r="N20" s="27"/>
      <c r="O20" s="28"/>
      <c r="P20" s="125"/>
      <c r="Q20" s="2"/>
      <c r="R20" s="2"/>
      <c r="S20" s="91" t="s">
        <v>144</v>
      </c>
      <c r="T20" s="92"/>
      <c r="U20" s="2"/>
      <c r="V20" s="2"/>
      <c r="W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2:54" s="54" customFormat="1" ht="29.25" customHeight="1" x14ac:dyDescent="0.2">
      <c r="B21" s="126" t="s">
        <v>48</v>
      </c>
      <c r="C21" s="127" t="s">
        <v>37</v>
      </c>
      <c r="D21" s="128"/>
      <c r="E21" s="257" t="s">
        <v>61</v>
      </c>
      <c r="F21" s="258"/>
      <c r="G21" s="258"/>
      <c r="H21" s="258"/>
      <c r="I21" s="259"/>
      <c r="J21" s="129" t="s">
        <v>23</v>
      </c>
      <c r="K21" s="205"/>
      <c r="L21" s="130" t="s">
        <v>24</v>
      </c>
      <c r="M21" s="205"/>
      <c r="N21" s="23"/>
      <c r="O21" s="24"/>
      <c r="P21" s="114" t="str">
        <f>IF(K21&gt;0,MAX(K21*0.2,M21*0.2),IF(M21&gt;0,MAX(K21*0.2,M21*0.2),""))</f>
        <v/>
      </c>
      <c r="Q21" s="2"/>
      <c r="R21" s="2"/>
      <c r="S21" s="91" t="s">
        <v>145</v>
      </c>
      <c r="T21" s="92"/>
      <c r="U21" s="2"/>
      <c r="V21" s="2"/>
      <c r="W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2:54" s="54" customFormat="1" ht="15" customHeight="1" x14ac:dyDescent="0.2">
      <c r="B22" s="83" t="s">
        <v>329</v>
      </c>
      <c r="C22" s="115" t="s">
        <v>47</v>
      </c>
      <c r="D22" s="119"/>
      <c r="E22" s="237" t="s">
        <v>62</v>
      </c>
      <c r="F22" s="255"/>
      <c r="G22" s="255"/>
      <c r="H22" s="255"/>
      <c r="I22" s="256"/>
      <c r="J22" s="86" t="s">
        <v>25</v>
      </c>
      <c r="K22" s="206"/>
      <c r="L22" s="131"/>
      <c r="M22" s="132"/>
      <c r="N22" s="25"/>
      <c r="O22" s="26"/>
      <c r="P22" s="117" t="str">
        <f>IF(K22="","",K22*0.5)</f>
        <v/>
      </c>
      <c r="Q22" s="2"/>
      <c r="R22" s="2"/>
      <c r="S22" s="91" t="s">
        <v>146</v>
      </c>
      <c r="T22" s="92"/>
      <c r="U22" s="2"/>
      <c r="V22" s="2"/>
      <c r="W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2:54" s="54" customFormat="1" ht="15" customHeight="1" x14ac:dyDescent="0.2">
      <c r="B23" s="126"/>
      <c r="C23" s="133" t="s">
        <v>9</v>
      </c>
      <c r="D23" s="134"/>
      <c r="E23" s="263" t="s">
        <v>63</v>
      </c>
      <c r="F23" s="264"/>
      <c r="G23" s="264"/>
      <c r="H23" s="264"/>
      <c r="I23" s="265"/>
      <c r="J23" s="135" t="s">
        <v>25</v>
      </c>
      <c r="K23" s="207"/>
      <c r="L23" s="136"/>
      <c r="M23" s="137"/>
      <c r="N23" s="27"/>
      <c r="O23" s="28"/>
      <c r="P23" s="138" t="str">
        <f>IF(K23="","",K23*0.1)</f>
        <v/>
      </c>
      <c r="Q23" s="2"/>
      <c r="R23" s="2"/>
      <c r="S23" s="91" t="s">
        <v>82</v>
      </c>
      <c r="T23" s="92">
        <v>1</v>
      </c>
      <c r="U23" s="2"/>
      <c r="V23" s="2"/>
      <c r="W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2:54" s="54" customFormat="1" ht="15" customHeight="1" x14ac:dyDescent="0.2">
      <c r="B24" s="108" t="s">
        <v>49</v>
      </c>
      <c r="C24" s="109" t="s">
        <v>10</v>
      </c>
      <c r="D24" s="139"/>
      <c r="E24" s="315" t="s">
        <v>64</v>
      </c>
      <c r="F24" s="316"/>
      <c r="G24" s="316"/>
      <c r="H24" s="316"/>
      <c r="I24" s="317"/>
      <c r="J24" s="111" t="s">
        <v>26</v>
      </c>
      <c r="K24" s="208"/>
      <c r="L24" s="140"/>
      <c r="M24" s="141"/>
      <c r="N24" s="23"/>
      <c r="O24" s="24"/>
      <c r="P24" s="114" t="str">
        <f>IF(K24="","",K24*0.2)</f>
        <v/>
      </c>
      <c r="Q24" s="2"/>
      <c r="R24" s="2"/>
      <c r="S24" s="91" t="s">
        <v>147</v>
      </c>
      <c r="T24" s="92"/>
      <c r="U24" s="2"/>
      <c r="V24" s="2"/>
      <c r="W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2:54" s="54" customFormat="1" ht="15" customHeight="1" x14ac:dyDescent="0.2">
      <c r="B25" s="142" t="s">
        <v>327</v>
      </c>
      <c r="C25" s="115" t="s">
        <v>0</v>
      </c>
      <c r="D25" s="119"/>
      <c r="E25" s="237" t="s">
        <v>65</v>
      </c>
      <c r="F25" s="255"/>
      <c r="G25" s="255"/>
      <c r="H25" s="255"/>
      <c r="I25" s="256"/>
      <c r="J25" s="86" t="s">
        <v>26</v>
      </c>
      <c r="K25" s="206"/>
      <c r="L25" s="131"/>
      <c r="M25" s="132"/>
      <c r="N25" s="25"/>
      <c r="O25" s="26"/>
      <c r="P25" s="117" t="str">
        <f>IF(K25="","",K25*0.12)</f>
        <v/>
      </c>
      <c r="Q25" s="2"/>
      <c r="R25" s="2"/>
      <c r="S25" s="91" t="s">
        <v>148</v>
      </c>
      <c r="T25" s="92"/>
      <c r="U25" s="2"/>
      <c r="V25" s="2"/>
      <c r="W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2:54" s="54" customFormat="1" ht="15" customHeight="1" x14ac:dyDescent="0.2">
      <c r="B26" s="126"/>
      <c r="C26" s="115" t="s">
        <v>11</v>
      </c>
      <c r="D26" s="143"/>
      <c r="E26" s="237" t="s">
        <v>17</v>
      </c>
      <c r="F26" s="255"/>
      <c r="G26" s="255"/>
      <c r="H26" s="255"/>
      <c r="I26" s="256"/>
      <c r="J26" s="86" t="s">
        <v>22</v>
      </c>
      <c r="K26" s="206"/>
      <c r="L26" s="131"/>
      <c r="M26" s="132"/>
      <c r="N26" s="25"/>
      <c r="O26" s="26"/>
      <c r="P26" s="117" t="str">
        <f>IF(K26="","",K26*1/100)</f>
        <v/>
      </c>
      <c r="Q26" s="2"/>
      <c r="R26" s="2"/>
      <c r="S26" s="91" t="s">
        <v>149</v>
      </c>
      <c r="T26" s="92"/>
      <c r="U26" s="2"/>
      <c r="V26" s="2"/>
      <c r="W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2:54" s="54" customFormat="1" ht="15" customHeight="1" x14ac:dyDescent="0.2">
      <c r="B27" s="126"/>
      <c r="C27" s="133" t="s">
        <v>12</v>
      </c>
      <c r="D27" s="144" t="s">
        <v>16</v>
      </c>
      <c r="E27" s="263" t="s">
        <v>66</v>
      </c>
      <c r="F27" s="264"/>
      <c r="G27" s="264"/>
      <c r="H27" s="264"/>
      <c r="I27" s="265"/>
      <c r="J27" s="135" t="s">
        <v>27</v>
      </c>
      <c r="K27" s="207"/>
      <c r="L27" s="145" t="s">
        <v>26</v>
      </c>
      <c r="M27" s="207"/>
      <c r="N27" s="27"/>
      <c r="O27" s="28"/>
      <c r="P27" s="138" t="str">
        <f>IF(K27&gt;0,MAX(K27*0.3,M27*0.3),IF(M27&gt;0,MAX(K27*0.3,M27*0.3),""))</f>
        <v/>
      </c>
      <c r="Q27" s="2"/>
      <c r="R27" s="2"/>
      <c r="S27" s="91" t="s">
        <v>150</v>
      </c>
      <c r="T27" s="92"/>
      <c r="U27" s="2"/>
      <c r="V27" s="2"/>
      <c r="W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2:54" s="54" customFormat="1" ht="15" customHeight="1" x14ac:dyDescent="0.2">
      <c r="B28" s="108" t="s">
        <v>51</v>
      </c>
      <c r="C28" s="253" t="s">
        <v>320</v>
      </c>
      <c r="D28" s="254"/>
      <c r="E28" s="315" t="s">
        <v>67</v>
      </c>
      <c r="F28" s="316"/>
      <c r="G28" s="316"/>
      <c r="H28" s="316"/>
      <c r="I28" s="317"/>
      <c r="J28" s="111" t="s">
        <v>28</v>
      </c>
      <c r="K28" s="208"/>
      <c r="L28" s="140"/>
      <c r="M28" s="141"/>
      <c r="N28" s="146" t="str">
        <f>IF(K28="","",K28*1.2)</f>
        <v/>
      </c>
      <c r="O28" s="24"/>
      <c r="P28" s="147"/>
      <c r="Q28" s="2"/>
      <c r="R28" s="2"/>
      <c r="S28" s="91" t="s">
        <v>151</v>
      </c>
      <c r="T28" s="92"/>
      <c r="U28" s="2"/>
      <c r="W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2:54" s="54" customFormat="1" ht="15" customHeight="1" x14ac:dyDescent="0.2">
      <c r="B29" s="142" t="s">
        <v>327</v>
      </c>
      <c r="C29" s="148" t="s">
        <v>58</v>
      </c>
      <c r="D29" s="149"/>
      <c r="E29" s="237" t="s">
        <v>68</v>
      </c>
      <c r="F29" s="255"/>
      <c r="G29" s="255"/>
      <c r="H29" s="255"/>
      <c r="I29" s="256"/>
      <c r="J29" s="86" t="s">
        <v>368</v>
      </c>
      <c r="K29" s="206"/>
      <c r="L29" s="131" t="s">
        <v>325</v>
      </c>
      <c r="M29" s="206"/>
      <c r="N29" s="89" t="str">
        <f>IF(K29&gt;0,K29*1+M29*0.1,IF(M29&gt;0,M29*0.1,""))</f>
        <v/>
      </c>
      <c r="O29" s="26"/>
      <c r="P29" s="150"/>
      <c r="Q29" s="2"/>
      <c r="R29" s="2"/>
      <c r="S29" s="91" t="s">
        <v>152</v>
      </c>
      <c r="T29" s="92"/>
      <c r="U29" s="2"/>
      <c r="W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2:54" s="54" customFormat="1" ht="15" customHeight="1" x14ac:dyDescent="0.2">
      <c r="B30" s="126"/>
      <c r="C30" s="148" t="s">
        <v>59</v>
      </c>
      <c r="D30" s="149"/>
      <c r="E30" s="237" t="s">
        <v>69</v>
      </c>
      <c r="F30" s="255"/>
      <c r="G30" s="255"/>
      <c r="H30" s="255"/>
      <c r="I30" s="256"/>
      <c r="J30" s="86" t="s">
        <v>367</v>
      </c>
      <c r="K30" s="206"/>
      <c r="L30" s="86"/>
      <c r="M30" s="132"/>
      <c r="N30" s="89" t="str">
        <f>IF(K30="","",K30*0.3)</f>
        <v/>
      </c>
      <c r="O30" s="26"/>
      <c r="P30" s="150"/>
      <c r="Q30" s="2"/>
      <c r="R30" s="2"/>
      <c r="S30" s="91" t="s">
        <v>153</v>
      </c>
      <c r="T30" s="92"/>
      <c r="U30" s="2"/>
      <c r="V30" s="2"/>
      <c r="W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2:54" s="54" customFormat="1" ht="15" customHeight="1" x14ac:dyDescent="0.2">
      <c r="B31" s="126"/>
      <c r="C31" s="151" t="s">
        <v>60</v>
      </c>
      <c r="D31" s="152"/>
      <c r="E31" s="263" t="s">
        <v>70</v>
      </c>
      <c r="F31" s="264"/>
      <c r="G31" s="264"/>
      <c r="H31" s="264"/>
      <c r="I31" s="265"/>
      <c r="J31" s="135" t="s">
        <v>367</v>
      </c>
      <c r="K31" s="207"/>
      <c r="L31" s="135"/>
      <c r="M31" s="137"/>
      <c r="N31" s="100" t="str">
        <f>IF(K31="","",K31*0.4)</f>
        <v/>
      </c>
      <c r="O31" s="28"/>
      <c r="P31" s="153"/>
      <c r="Q31" s="2"/>
      <c r="R31" s="2"/>
      <c r="S31" s="91" t="s">
        <v>83</v>
      </c>
      <c r="T31" s="92">
        <v>1</v>
      </c>
      <c r="U31" s="2"/>
      <c r="V31" s="2"/>
      <c r="W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2:54" s="54" customFormat="1" ht="15" customHeight="1" x14ac:dyDescent="0.2">
      <c r="B32" s="108" t="s">
        <v>50</v>
      </c>
      <c r="C32" s="109" t="s">
        <v>13</v>
      </c>
      <c r="D32" s="154"/>
      <c r="E32" s="315" t="s">
        <v>71</v>
      </c>
      <c r="F32" s="316"/>
      <c r="G32" s="316"/>
      <c r="H32" s="316"/>
      <c r="I32" s="317"/>
      <c r="J32" s="111" t="s">
        <v>366</v>
      </c>
      <c r="K32" s="208"/>
      <c r="L32" s="111"/>
      <c r="M32" s="141"/>
      <c r="N32" s="23"/>
      <c r="O32" s="24"/>
      <c r="P32" s="114" t="str">
        <f>IF(K32="","",K32*1.5)</f>
        <v/>
      </c>
      <c r="Q32" s="2"/>
      <c r="R32" s="2"/>
      <c r="S32" s="91" t="s">
        <v>154</v>
      </c>
      <c r="T32" s="92"/>
      <c r="U32" s="2"/>
      <c r="V32" s="2"/>
      <c r="W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2:54" s="54" customFormat="1" ht="15" customHeight="1" x14ac:dyDescent="0.2">
      <c r="B33" s="142" t="s">
        <v>329</v>
      </c>
      <c r="C33" s="115" t="s">
        <v>8</v>
      </c>
      <c r="D33" s="143"/>
      <c r="E33" s="237" t="s">
        <v>18</v>
      </c>
      <c r="F33" s="255"/>
      <c r="G33" s="255"/>
      <c r="H33" s="255"/>
      <c r="I33" s="256"/>
      <c r="J33" s="86" t="s">
        <v>22</v>
      </c>
      <c r="K33" s="206"/>
      <c r="L33" s="86"/>
      <c r="M33" s="132"/>
      <c r="N33" s="25"/>
      <c r="O33" s="26"/>
      <c r="P33" s="117" t="str">
        <f>IF(K33="","",K33*3/100)</f>
        <v/>
      </c>
      <c r="Q33" s="2"/>
      <c r="R33" s="2"/>
      <c r="S33" s="91" t="s">
        <v>113</v>
      </c>
      <c r="T33" s="92">
        <v>2</v>
      </c>
      <c r="U33" s="2"/>
      <c r="V33" s="2"/>
      <c r="W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2:54" s="54" customFormat="1" ht="15" customHeight="1" x14ac:dyDescent="0.2">
      <c r="B34" s="126"/>
      <c r="C34" s="115" t="s">
        <v>14</v>
      </c>
      <c r="D34" s="143"/>
      <c r="E34" s="237" t="s">
        <v>72</v>
      </c>
      <c r="F34" s="255"/>
      <c r="G34" s="255"/>
      <c r="H34" s="255"/>
      <c r="I34" s="256"/>
      <c r="J34" s="86" t="s">
        <v>366</v>
      </c>
      <c r="K34" s="206"/>
      <c r="L34" s="86"/>
      <c r="M34" s="132"/>
      <c r="N34" s="25"/>
      <c r="O34" s="26"/>
      <c r="P34" s="117" t="str">
        <f>IF(K34="","",K34*0.8)</f>
        <v/>
      </c>
      <c r="Q34" s="2"/>
      <c r="R34" s="2"/>
      <c r="S34" s="91" t="s">
        <v>155</v>
      </c>
      <c r="T34" s="92"/>
      <c r="U34" s="2"/>
      <c r="V34" s="2"/>
      <c r="W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2:54" s="54" customFormat="1" ht="15" customHeight="1" x14ac:dyDescent="0.2">
      <c r="B35" s="126"/>
      <c r="C35" s="115" t="s">
        <v>1</v>
      </c>
      <c r="D35" s="155"/>
      <c r="E35" s="237" t="s">
        <v>73</v>
      </c>
      <c r="F35" s="255"/>
      <c r="G35" s="255"/>
      <c r="H35" s="255"/>
      <c r="I35" s="256"/>
      <c r="J35" s="86" t="s">
        <v>365</v>
      </c>
      <c r="K35" s="206"/>
      <c r="L35" s="86"/>
      <c r="M35" s="132"/>
      <c r="N35" s="25"/>
      <c r="O35" s="26"/>
      <c r="P35" s="117" t="str">
        <f>IF(K35="","",K35*0.1)</f>
        <v/>
      </c>
      <c r="Q35" s="2"/>
      <c r="R35" s="2"/>
      <c r="S35" s="91" t="s">
        <v>156</v>
      </c>
      <c r="T35" s="92"/>
      <c r="U35" s="2"/>
      <c r="V35" s="2"/>
      <c r="W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2:54" s="54" customFormat="1" ht="15" customHeight="1" x14ac:dyDescent="0.2">
      <c r="B36" s="126"/>
      <c r="C36" s="133" t="s">
        <v>2</v>
      </c>
      <c r="D36" s="156"/>
      <c r="E36" s="263" t="s">
        <v>19</v>
      </c>
      <c r="F36" s="264"/>
      <c r="G36" s="264"/>
      <c r="H36" s="264"/>
      <c r="I36" s="265"/>
      <c r="J36" s="135" t="s">
        <v>31</v>
      </c>
      <c r="K36" s="207"/>
      <c r="L36" s="135"/>
      <c r="M36" s="137"/>
      <c r="N36" s="27"/>
      <c r="O36" s="28"/>
      <c r="P36" s="138" t="str">
        <f>IF(K36="","",K36*0.1/100)</f>
        <v/>
      </c>
      <c r="Q36" s="2"/>
      <c r="R36" s="2"/>
      <c r="S36" s="91" t="s">
        <v>157</v>
      </c>
      <c r="T36" s="92"/>
      <c r="U36" s="2"/>
      <c r="V36" s="2"/>
      <c r="W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2:54" s="54" customFormat="1" ht="30" customHeight="1" x14ac:dyDescent="0.2">
      <c r="B37" s="157" t="s">
        <v>52</v>
      </c>
      <c r="C37" s="109" t="s">
        <v>350</v>
      </c>
      <c r="D37" s="158"/>
      <c r="E37" s="257" t="s">
        <v>378</v>
      </c>
      <c r="F37" s="258"/>
      <c r="G37" s="258"/>
      <c r="H37" s="258"/>
      <c r="I37" s="259"/>
      <c r="J37" s="159" t="s">
        <v>380</v>
      </c>
      <c r="K37" s="208"/>
      <c r="L37" s="111" t="s">
        <v>29</v>
      </c>
      <c r="M37" s="208"/>
      <c r="N37" s="23"/>
      <c r="O37" s="24"/>
      <c r="P37" s="114" t="str">
        <f>IF(K37&gt;0,K37*2/100+M37*0.1,IF(M37&gt;0,M37*0.1,""))</f>
        <v/>
      </c>
      <c r="Q37" s="2"/>
      <c r="R37" s="2"/>
      <c r="S37" s="91" t="s">
        <v>84</v>
      </c>
      <c r="T37" s="92">
        <v>1</v>
      </c>
      <c r="U37" s="2"/>
      <c r="V37" s="2"/>
      <c r="W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2:54" s="54" customFormat="1" ht="15" customHeight="1" x14ac:dyDescent="0.2">
      <c r="B38" s="160" t="s">
        <v>354</v>
      </c>
      <c r="C38" s="115" t="s">
        <v>391</v>
      </c>
      <c r="D38" s="155"/>
      <c r="E38" s="237" t="s">
        <v>74</v>
      </c>
      <c r="F38" s="255"/>
      <c r="G38" s="255"/>
      <c r="H38" s="255"/>
      <c r="I38" s="256"/>
      <c r="J38" s="86" t="s">
        <v>371</v>
      </c>
      <c r="K38" s="206"/>
      <c r="L38" s="86" t="s">
        <v>29</v>
      </c>
      <c r="M38" s="206"/>
      <c r="N38" s="25"/>
      <c r="O38" s="26"/>
      <c r="P38" s="117" t="str">
        <f>IF(K38&gt;0,K38*0.2+M38*0.1,IF(M38&gt;0,M38*0.1,""))</f>
        <v/>
      </c>
      <c r="Q38" s="2"/>
      <c r="R38" s="2"/>
      <c r="S38" s="91" t="s">
        <v>115</v>
      </c>
      <c r="T38" s="92">
        <v>2</v>
      </c>
      <c r="U38" s="2"/>
      <c r="V38" s="2"/>
      <c r="W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2:54" s="54" customFormat="1" ht="15" customHeight="1" x14ac:dyDescent="0.2">
      <c r="B39" s="142" t="s">
        <v>327</v>
      </c>
      <c r="C39" s="115" t="s">
        <v>347</v>
      </c>
      <c r="D39" s="155"/>
      <c r="E39" s="237" t="s">
        <v>20</v>
      </c>
      <c r="F39" s="255"/>
      <c r="G39" s="255"/>
      <c r="H39" s="255"/>
      <c r="I39" s="256"/>
      <c r="J39" s="86" t="s">
        <v>31</v>
      </c>
      <c r="K39" s="206"/>
      <c r="L39" s="86"/>
      <c r="M39" s="132"/>
      <c r="N39" s="25"/>
      <c r="O39" s="26"/>
      <c r="P39" s="117" t="str">
        <f>IF(K39="","",K39*0.4/100)</f>
        <v/>
      </c>
      <c r="Q39" s="2"/>
      <c r="R39" s="2"/>
      <c r="S39" s="91" t="s">
        <v>158</v>
      </c>
      <c r="T39" s="92"/>
      <c r="U39" s="2"/>
      <c r="V39" s="2"/>
      <c r="W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2:54" s="54" customFormat="1" ht="15" customHeight="1" x14ac:dyDescent="0.2">
      <c r="B40" s="126"/>
      <c r="C40" s="115" t="s">
        <v>3</v>
      </c>
      <c r="D40" s="155"/>
      <c r="E40" s="237" t="s">
        <v>75</v>
      </c>
      <c r="F40" s="255"/>
      <c r="G40" s="255"/>
      <c r="H40" s="255"/>
      <c r="I40" s="256"/>
      <c r="J40" s="86" t="s">
        <v>370</v>
      </c>
      <c r="K40" s="206"/>
      <c r="L40" s="86" t="s">
        <v>29</v>
      </c>
      <c r="M40" s="206"/>
      <c r="N40" s="25"/>
      <c r="O40" s="26"/>
      <c r="P40" s="117" t="str">
        <f>IF(K40&gt;0,K40*2+M40*0.1,IF(M40&gt;0,M40*0.1,""))</f>
        <v/>
      </c>
      <c r="Q40" s="2"/>
      <c r="R40" s="2"/>
      <c r="S40" s="91" t="s">
        <v>159</v>
      </c>
      <c r="T40" s="92"/>
      <c r="U40" s="2"/>
      <c r="V40" s="2"/>
      <c r="W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2:54" s="54" customFormat="1" ht="15" customHeight="1" x14ac:dyDescent="0.2">
      <c r="B41" s="126"/>
      <c r="C41" s="115" t="s">
        <v>4</v>
      </c>
      <c r="D41" s="155"/>
      <c r="E41" s="237" t="s">
        <v>76</v>
      </c>
      <c r="F41" s="255"/>
      <c r="G41" s="255"/>
      <c r="H41" s="255"/>
      <c r="I41" s="256"/>
      <c r="J41" s="86" t="s">
        <v>369</v>
      </c>
      <c r="K41" s="206"/>
      <c r="L41" s="86"/>
      <c r="M41" s="132"/>
      <c r="N41" s="25"/>
      <c r="O41" s="26"/>
      <c r="P41" s="117" t="str">
        <f>IF(K41="","",K41*0.5)</f>
        <v/>
      </c>
      <c r="Q41" s="2"/>
      <c r="R41" s="2"/>
      <c r="S41" s="91" t="s">
        <v>85</v>
      </c>
      <c r="T41" s="92">
        <v>1</v>
      </c>
      <c r="U41" s="2"/>
      <c r="V41" s="2"/>
      <c r="W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2:54" s="54" customFormat="1" ht="15" customHeight="1" x14ac:dyDescent="0.2">
      <c r="B42" s="126"/>
      <c r="C42" s="115" t="s">
        <v>349</v>
      </c>
      <c r="D42" s="155"/>
      <c r="E42" s="237" t="s">
        <v>77</v>
      </c>
      <c r="F42" s="255"/>
      <c r="G42" s="255"/>
      <c r="H42" s="255"/>
      <c r="I42" s="256"/>
      <c r="J42" s="86" t="s">
        <v>32</v>
      </c>
      <c r="K42" s="206"/>
      <c r="L42" s="86" t="s">
        <v>29</v>
      </c>
      <c r="M42" s="206"/>
      <c r="N42" s="25"/>
      <c r="O42" s="26"/>
      <c r="P42" s="117" t="str">
        <f>IF(K42&gt;0,K42*2/100+M42*0.1,IF(M42&gt;0,M42*0.1,""))</f>
        <v/>
      </c>
      <c r="Q42" s="2"/>
      <c r="R42" s="2"/>
      <c r="S42" s="204" t="s">
        <v>396</v>
      </c>
      <c r="T42" s="92">
        <v>1</v>
      </c>
      <c r="U42" s="2"/>
      <c r="V42" s="3"/>
      <c r="W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2:54" s="54" customFormat="1" ht="27.75" customHeight="1" x14ac:dyDescent="0.2">
      <c r="B43" s="126"/>
      <c r="C43" s="115" t="s">
        <v>348</v>
      </c>
      <c r="D43" s="155"/>
      <c r="E43" s="234" t="s">
        <v>379</v>
      </c>
      <c r="F43" s="235"/>
      <c r="G43" s="235"/>
      <c r="H43" s="235"/>
      <c r="I43" s="236"/>
      <c r="J43" s="86" t="s">
        <v>381</v>
      </c>
      <c r="K43" s="206"/>
      <c r="L43" s="86" t="s">
        <v>29</v>
      </c>
      <c r="M43" s="206"/>
      <c r="N43" s="25"/>
      <c r="O43" s="26"/>
      <c r="P43" s="117" t="str">
        <f>IF(K43&gt;0,K43*0.4/100+M43*0.1,IF(M43&gt;0,M43*0.1,""))</f>
        <v/>
      </c>
      <c r="Q43" s="2"/>
      <c r="R43" s="2"/>
      <c r="S43" s="204" t="s">
        <v>397</v>
      </c>
      <c r="T43" s="92">
        <v>2</v>
      </c>
      <c r="U43" s="2"/>
      <c r="V43" s="3"/>
      <c r="W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2:54" s="54" customFormat="1" ht="15" customHeight="1" x14ac:dyDescent="0.2">
      <c r="B44" s="126"/>
      <c r="C44" s="115" t="s">
        <v>376</v>
      </c>
      <c r="D44" s="155"/>
      <c r="E44" s="237" t="s">
        <v>78</v>
      </c>
      <c r="F44" s="255"/>
      <c r="G44" s="255"/>
      <c r="H44" s="255"/>
      <c r="I44" s="256"/>
      <c r="J44" s="86" t="s">
        <v>29</v>
      </c>
      <c r="K44" s="206"/>
      <c r="L44" s="86"/>
      <c r="M44" s="132"/>
      <c r="N44" s="25"/>
      <c r="O44" s="26"/>
      <c r="P44" s="117" t="str">
        <f>IF(K44="","",K44*0.15)</f>
        <v/>
      </c>
      <c r="Q44" s="2"/>
      <c r="R44" s="2"/>
      <c r="S44" s="204" t="s">
        <v>398</v>
      </c>
      <c r="T44" s="92">
        <v>1</v>
      </c>
      <c r="U44" s="2"/>
      <c r="V44" s="2"/>
      <c r="W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2:54" s="54" customFormat="1" ht="15" customHeight="1" x14ac:dyDescent="0.2">
      <c r="B45" s="126"/>
      <c r="C45" s="115" t="s">
        <v>377</v>
      </c>
      <c r="D45" s="155"/>
      <c r="E45" s="237" t="s">
        <v>79</v>
      </c>
      <c r="F45" s="255"/>
      <c r="G45" s="255"/>
      <c r="H45" s="255"/>
      <c r="I45" s="256"/>
      <c r="J45" s="86" t="s">
        <v>30</v>
      </c>
      <c r="K45" s="206"/>
      <c r="L45" s="86"/>
      <c r="M45" s="132"/>
      <c r="N45" s="25"/>
      <c r="O45" s="26"/>
      <c r="P45" s="117" t="str">
        <f>IF(K45="","",K45*0.3)</f>
        <v/>
      </c>
      <c r="Q45" s="2"/>
      <c r="R45" s="2"/>
      <c r="S45" s="204" t="s">
        <v>399</v>
      </c>
      <c r="T45" s="92"/>
      <c r="U45" s="2"/>
      <c r="V45" s="2"/>
      <c r="W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2:54" s="54" customFormat="1" ht="15" customHeight="1" x14ac:dyDescent="0.2">
      <c r="B46" s="126"/>
      <c r="C46" s="133" t="s">
        <v>351</v>
      </c>
      <c r="D46" s="156"/>
      <c r="E46" s="237" t="s">
        <v>352</v>
      </c>
      <c r="F46" s="238"/>
      <c r="G46" s="238"/>
      <c r="H46" s="238"/>
      <c r="I46" s="239"/>
      <c r="J46" s="135" t="s">
        <v>353</v>
      </c>
      <c r="K46" s="207"/>
      <c r="L46" s="135"/>
      <c r="M46" s="137"/>
      <c r="N46" s="25"/>
      <c r="O46" s="26"/>
      <c r="P46" s="117" t="str">
        <f>IF(K46="","",K46*5)</f>
        <v/>
      </c>
      <c r="Q46" s="2"/>
      <c r="R46" s="2"/>
      <c r="S46" s="204" t="s">
        <v>400</v>
      </c>
      <c r="T46" s="92"/>
      <c r="U46" s="2"/>
      <c r="V46" s="2"/>
      <c r="W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2:54" s="54" customFormat="1" ht="15" customHeight="1" x14ac:dyDescent="0.2">
      <c r="B47" s="126"/>
      <c r="C47" s="133" t="s">
        <v>355</v>
      </c>
      <c r="D47" s="156"/>
      <c r="E47" s="237" t="s">
        <v>356</v>
      </c>
      <c r="F47" s="238"/>
      <c r="G47" s="238"/>
      <c r="H47" s="238"/>
      <c r="I47" s="239"/>
      <c r="J47" s="135" t="s">
        <v>353</v>
      </c>
      <c r="K47" s="207"/>
      <c r="L47" s="135"/>
      <c r="M47" s="137"/>
      <c r="N47" s="25"/>
      <c r="O47" s="26"/>
      <c r="P47" s="117" t="str">
        <f>IF(K47="","",K47*6)</f>
        <v/>
      </c>
      <c r="Q47" s="2"/>
      <c r="R47" s="2"/>
      <c r="S47" s="204" t="s">
        <v>401</v>
      </c>
      <c r="T47" s="92">
        <v>2</v>
      </c>
      <c r="U47" s="2"/>
      <c r="V47" s="2"/>
      <c r="W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2:54" s="54" customFormat="1" ht="15" customHeight="1" x14ac:dyDescent="0.2">
      <c r="B48" s="126"/>
      <c r="C48" s="133" t="s">
        <v>359</v>
      </c>
      <c r="D48" s="156"/>
      <c r="E48" s="237" t="s">
        <v>360</v>
      </c>
      <c r="F48" s="238"/>
      <c r="G48" s="238"/>
      <c r="H48" s="238"/>
      <c r="I48" s="239"/>
      <c r="J48" s="135" t="s">
        <v>372</v>
      </c>
      <c r="K48" s="207"/>
      <c r="L48" s="135"/>
      <c r="M48" s="137"/>
      <c r="N48" s="25"/>
      <c r="O48" s="26"/>
      <c r="P48" s="117" t="str">
        <f>IF(K48="","",K48*1)</f>
        <v/>
      </c>
      <c r="Q48" s="2"/>
      <c r="R48" s="2"/>
      <c r="S48" s="204" t="s">
        <v>402</v>
      </c>
      <c r="T48" s="92"/>
      <c r="U48" s="2"/>
      <c r="V48" s="2"/>
      <c r="W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2:54" s="54" customFormat="1" ht="15" customHeight="1" x14ac:dyDescent="0.2">
      <c r="B49" s="126"/>
      <c r="C49" s="133" t="s">
        <v>363</v>
      </c>
      <c r="D49" s="156"/>
      <c r="E49" s="237" t="s">
        <v>364</v>
      </c>
      <c r="F49" s="238"/>
      <c r="G49" s="238"/>
      <c r="H49" s="238"/>
      <c r="I49" s="239"/>
      <c r="J49" s="86" t="s">
        <v>365</v>
      </c>
      <c r="K49" s="207"/>
      <c r="L49" s="135"/>
      <c r="M49" s="137"/>
      <c r="N49" s="25"/>
      <c r="O49" s="26"/>
      <c r="P49" s="117" t="str">
        <f>IF(K49="","",K49*0.3)</f>
        <v/>
      </c>
      <c r="Q49" s="2"/>
      <c r="R49" s="2"/>
      <c r="S49" s="204" t="s">
        <v>403</v>
      </c>
      <c r="T49" s="92">
        <v>2</v>
      </c>
      <c r="U49" s="2"/>
      <c r="V49" s="2"/>
      <c r="W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2:54" s="54" customFormat="1" ht="15" customHeight="1" x14ac:dyDescent="0.2">
      <c r="B50" s="126"/>
      <c r="C50" s="133" t="s">
        <v>357</v>
      </c>
      <c r="D50" s="156"/>
      <c r="E50" s="237" t="s">
        <v>361</v>
      </c>
      <c r="F50" s="238"/>
      <c r="G50" s="238"/>
      <c r="H50" s="238"/>
      <c r="I50" s="239"/>
      <c r="J50" s="135" t="s">
        <v>374</v>
      </c>
      <c r="K50" s="207"/>
      <c r="L50" s="135"/>
      <c r="M50" s="137"/>
      <c r="N50" s="25"/>
      <c r="O50" s="26"/>
      <c r="P50" s="117" t="str">
        <f>IF(K50="","",K50*2)</f>
        <v/>
      </c>
      <c r="Q50" s="2"/>
      <c r="R50" s="2"/>
      <c r="S50" s="204" t="s">
        <v>404</v>
      </c>
      <c r="T50" s="92"/>
      <c r="U50" s="2"/>
      <c r="V50" s="2"/>
      <c r="W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2:54" s="54" customFormat="1" ht="15" customHeight="1" x14ac:dyDescent="0.2">
      <c r="B51" s="126"/>
      <c r="C51" s="133" t="s">
        <v>358</v>
      </c>
      <c r="D51" s="156"/>
      <c r="E51" s="237" t="s">
        <v>362</v>
      </c>
      <c r="F51" s="238"/>
      <c r="G51" s="238"/>
      <c r="H51" s="238"/>
      <c r="I51" s="239"/>
      <c r="J51" s="135" t="s">
        <v>373</v>
      </c>
      <c r="K51" s="207"/>
      <c r="L51" s="135"/>
      <c r="M51" s="137"/>
      <c r="N51" s="25"/>
      <c r="O51" s="26"/>
      <c r="P51" s="117" t="str">
        <f>IF(K51="","",K51*0.5)</f>
        <v/>
      </c>
      <c r="Q51" s="2"/>
      <c r="R51" s="2"/>
      <c r="S51" s="204" t="s">
        <v>405</v>
      </c>
      <c r="T51" s="92"/>
      <c r="U51" s="2"/>
      <c r="V51" s="2"/>
      <c r="W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2:54" s="54" customFormat="1" ht="15" customHeight="1" thickBot="1" x14ac:dyDescent="0.25">
      <c r="B52" s="161"/>
      <c r="C52" s="162" t="s">
        <v>15</v>
      </c>
      <c r="D52" s="163"/>
      <c r="E52" s="338" t="s">
        <v>80</v>
      </c>
      <c r="F52" s="339"/>
      <c r="G52" s="339"/>
      <c r="H52" s="339"/>
      <c r="I52" s="340"/>
      <c r="J52" s="164" t="s">
        <v>375</v>
      </c>
      <c r="K52" s="209"/>
      <c r="L52" s="165"/>
      <c r="M52" s="166"/>
      <c r="N52" s="44"/>
      <c r="O52" s="45"/>
      <c r="P52" s="167" t="str">
        <f>IF(K52="","",K52*0.3)</f>
        <v/>
      </c>
      <c r="Q52" s="2"/>
      <c r="R52" s="2"/>
      <c r="S52" s="204" t="s">
        <v>406</v>
      </c>
      <c r="T52" s="92"/>
      <c r="U52" s="2"/>
      <c r="V52" s="2"/>
      <c r="W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2:54" s="54" customFormat="1" ht="15.95" customHeight="1" x14ac:dyDescent="0.2">
      <c r="B53" s="266" t="s">
        <v>420</v>
      </c>
      <c r="C53" s="267"/>
      <c r="D53" s="267"/>
      <c r="E53" s="267"/>
      <c r="F53" s="267"/>
      <c r="G53" s="267"/>
      <c r="H53" s="267"/>
      <c r="I53" s="267"/>
      <c r="J53" s="267"/>
      <c r="K53" s="267"/>
      <c r="L53" s="267"/>
      <c r="M53" s="268"/>
      <c r="N53" s="218">
        <f>SUM(N13:N52)</f>
        <v>0</v>
      </c>
      <c r="O53" s="212" t="s">
        <v>346</v>
      </c>
      <c r="P53" s="219">
        <f>SUM(P14:P52)</f>
        <v>0</v>
      </c>
      <c r="Q53" s="2"/>
      <c r="R53" s="2"/>
      <c r="S53" s="204" t="s">
        <v>407</v>
      </c>
      <c r="T53" s="92">
        <v>2</v>
      </c>
      <c r="U53" s="2"/>
      <c r="V53" s="2"/>
      <c r="W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2:54" s="54" customFormat="1" ht="15.95" customHeight="1" thickBot="1" x14ac:dyDescent="0.25">
      <c r="B54" s="269"/>
      <c r="C54" s="270"/>
      <c r="D54" s="270"/>
      <c r="E54" s="270"/>
      <c r="F54" s="270"/>
      <c r="G54" s="270"/>
      <c r="H54" s="270"/>
      <c r="I54" s="270"/>
      <c r="J54" s="270"/>
      <c r="K54" s="270"/>
      <c r="L54" s="270"/>
      <c r="M54" s="271"/>
      <c r="N54" s="332">
        <f>N53+P53</f>
        <v>0</v>
      </c>
      <c r="O54" s="333"/>
      <c r="P54" s="334"/>
      <c r="Q54" s="2"/>
      <c r="R54" s="2"/>
      <c r="S54" s="91" t="s">
        <v>116</v>
      </c>
      <c r="T54" s="92">
        <v>2</v>
      </c>
      <c r="U54" s="2"/>
      <c r="V54" s="2"/>
      <c r="W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2:54" s="54" customFormat="1" ht="9.75" customHeight="1" thickBot="1" x14ac:dyDescent="0.25">
      <c r="B55" s="63"/>
      <c r="C55" s="63"/>
      <c r="D55" s="64"/>
      <c r="E55" s="64"/>
      <c r="F55" s="64"/>
      <c r="G55" s="64"/>
      <c r="H55" s="64"/>
      <c r="I55" s="64"/>
      <c r="J55" s="65"/>
      <c r="K55" s="64"/>
      <c r="L55" s="65"/>
      <c r="M55" s="64"/>
      <c r="N55" s="64"/>
      <c r="O55" s="64"/>
      <c r="P55" s="64"/>
      <c r="Q55" s="2"/>
      <c r="R55" s="2"/>
      <c r="S55" s="91" t="s">
        <v>160</v>
      </c>
      <c r="T55" s="92">
        <v>1</v>
      </c>
      <c r="U55" s="2"/>
      <c r="V55" s="2"/>
      <c r="W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2:54" s="54" customFormat="1" ht="14.25" customHeight="1" thickBot="1" x14ac:dyDescent="0.25">
      <c r="B56" s="170" t="s">
        <v>421</v>
      </c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248" t="s">
        <v>321</v>
      </c>
      <c r="O56" s="249"/>
      <c r="P56" s="250"/>
      <c r="Q56" s="2"/>
      <c r="R56" s="2"/>
      <c r="S56" s="91" t="s">
        <v>161</v>
      </c>
      <c r="T56" s="92"/>
      <c r="U56" s="2"/>
      <c r="V56" s="2"/>
      <c r="W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2:54" s="54" customFormat="1" ht="15.95" customHeight="1" x14ac:dyDescent="0.2">
      <c r="B57" s="241" t="s">
        <v>413</v>
      </c>
      <c r="C57" s="230"/>
      <c r="D57" s="230"/>
      <c r="E57" s="230"/>
      <c r="F57" s="230"/>
      <c r="G57" s="230"/>
      <c r="H57" s="230"/>
      <c r="I57" s="230"/>
      <c r="J57" s="230"/>
      <c r="K57" s="228" t="s">
        <v>345</v>
      </c>
      <c r="L57" s="230" t="s">
        <v>416</v>
      </c>
      <c r="M57" s="232"/>
      <c r="N57" s="218">
        <f>N53*M57/100</f>
        <v>0</v>
      </c>
      <c r="O57" s="212" t="s">
        <v>346</v>
      </c>
      <c r="P57" s="219">
        <f>P53*M57/100</f>
        <v>0</v>
      </c>
      <c r="Q57" s="2"/>
      <c r="R57" s="2"/>
      <c r="S57" s="91" t="s">
        <v>162</v>
      </c>
      <c r="T57" s="92"/>
      <c r="U57" s="2"/>
      <c r="V57" s="2"/>
      <c r="W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2:54" s="54" customFormat="1" ht="15.95" customHeight="1" thickBot="1" x14ac:dyDescent="0.25">
      <c r="B58" s="242"/>
      <c r="C58" s="231"/>
      <c r="D58" s="231"/>
      <c r="E58" s="231"/>
      <c r="F58" s="231"/>
      <c r="G58" s="231"/>
      <c r="H58" s="231"/>
      <c r="I58" s="231"/>
      <c r="J58" s="231"/>
      <c r="K58" s="229"/>
      <c r="L58" s="231"/>
      <c r="M58" s="233"/>
      <c r="N58" s="335">
        <f>N57+P57</f>
        <v>0</v>
      </c>
      <c r="O58" s="336"/>
      <c r="P58" s="337"/>
      <c r="Q58" s="2"/>
      <c r="R58" s="2"/>
      <c r="S58" s="91" t="s">
        <v>163</v>
      </c>
      <c r="T58" s="92"/>
      <c r="U58" s="2"/>
      <c r="V58" s="2"/>
      <c r="W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2:54" s="54" customFormat="1" ht="9" customHeight="1" thickBot="1" x14ac:dyDescent="0.25">
      <c r="B59" s="63"/>
      <c r="C59" s="63"/>
      <c r="D59" s="64"/>
      <c r="E59" s="64"/>
      <c r="F59" s="64"/>
      <c r="G59" s="64"/>
      <c r="H59" s="64"/>
      <c r="I59" s="64"/>
      <c r="J59" s="65"/>
      <c r="K59" s="64"/>
      <c r="L59" s="65"/>
      <c r="M59" s="64"/>
      <c r="N59" s="64"/>
      <c r="O59" s="64"/>
      <c r="P59" s="64"/>
      <c r="Q59" s="2"/>
      <c r="R59" s="2"/>
      <c r="S59" s="91" t="s">
        <v>164</v>
      </c>
      <c r="T59" s="92"/>
      <c r="U59" s="2"/>
      <c r="V59" s="2"/>
      <c r="W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2:54" s="54" customFormat="1" ht="19.5" thickBot="1" x14ac:dyDescent="0.25">
      <c r="B60" s="170" t="s">
        <v>422</v>
      </c>
      <c r="C60" s="172"/>
      <c r="D60" s="172"/>
      <c r="E60" s="172"/>
      <c r="F60" s="172"/>
      <c r="G60" s="172"/>
      <c r="H60" s="172"/>
      <c r="I60" s="172"/>
      <c r="J60" s="172"/>
      <c r="K60" s="171"/>
      <c r="L60" s="171"/>
      <c r="M60" s="171"/>
      <c r="N60" s="248" t="s">
        <v>324</v>
      </c>
      <c r="O60" s="249"/>
      <c r="P60" s="250"/>
      <c r="Q60" s="2"/>
      <c r="R60" s="2"/>
      <c r="S60" s="91" t="s">
        <v>165</v>
      </c>
      <c r="T60" s="92"/>
      <c r="U60" s="2"/>
      <c r="V60" s="2"/>
      <c r="W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2:54" s="54" customFormat="1" ht="29.25" customHeight="1" x14ac:dyDescent="0.2">
      <c r="B61" s="310" t="s">
        <v>341</v>
      </c>
      <c r="C61" s="311"/>
      <c r="D61" s="311"/>
      <c r="E61" s="311"/>
      <c r="F61" s="311"/>
      <c r="G61" s="311"/>
      <c r="H61" s="311"/>
      <c r="I61" s="311"/>
      <c r="J61" s="312"/>
      <c r="K61" s="295" t="s">
        <v>5</v>
      </c>
      <c r="L61" s="297" t="s">
        <v>417</v>
      </c>
      <c r="M61" s="298"/>
      <c r="N61" s="301">
        <f>IF(ISBLANK(K61),1,VLOOKUP(K61,S6:T8,2))</f>
        <v>0.35</v>
      </c>
      <c r="O61" s="303" t="s">
        <v>333</v>
      </c>
      <c r="P61" s="305">
        <f>IF(ISBLANK(K61),1,VLOOKUP(K61,U6:V8,2))</f>
        <v>0.5</v>
      </c>
      <c r="Q61" s="2"/>
      <c r="R61" s="2"/>
      <c r="S61" s="91" t="s">
        <v>166</v>
      </c>
      <c r="T61" s="92"/>
      <c r="U61" s="2"/>
      <c r="V61" s="2"/>
      <c r="W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2:54" s="54" customFormat="1" ht="15.75" customHeight="1" thickBot="1" x14ac:dyDescent="0.25">
      <c r="B62" s="246" t="s">
        <v>384</v>
      </c>
      <c r="C62" s="247"/>
      <c r="D62" s="247"/>
      <c r="E62" s="247"/>
      <c r="F62" s="247"/>
      <c r="G62" s="247"/>
      <c r="H62" s="247"/>
      <c r="I62" s="247"/>
      <c r="J62" s="313"/>
      <c r="K62" s="296"/>
      <c r="L62" s="299"/>
      <c r="M62" s="300"/>
      <c r="N62" s="302"/>
      <c r="O62" s="304"/>
      <c r="P62" s="306"/>
      <c r="Q62" s="2"/>
      <c r="R62" s="2"/>
      <c r="S62" s="91" t="s">
        <v>167</v>
      </c>
      <c r="T62" s="92"/>
      <c r="U62" s="1"/>
      <c r="V62" s="1"/>
      <c r="W62" s="1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2:54" s="54" customFormat="1" ht="9" customHeight="1" thickBot="1" x14ac:dyDescent="0.25">
      <c r="B63" s="173"/>
      <c r="C63" s="173"/>
      <c r="D63" s="173"/>
      <c r="E63" s="173"/>
      <c r="F63" s="173"/>
      <c r="G63" s="173"/>
      <c r="H63" s="173"/>
      <c r="I63" s="173"/>
      <c r="J63" s="173"/>
      <c r="K63" s="174"/>
      <c r="L63" s="175"/>
      <c r="M63" s="176"/>
      <c r="N63" s="176"/>
      <c r="O63" s="13"/>
      <c r="P63" s="176"/>
      <c r="Q63" s="2"/>
      <c r="R63" s="2"/>
      <c r="S63" s="91" t="s">
        <v>168</v>
      </c>
      <c r="T63" s="92"/>
      <c r="U63" s="1"/>
      <c r="V63" s="1"/>
      <c r="W63" s="1"/>
      <c r="AA63" s="1"/>
      <c r="AB63" s="1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2:54" s="54" customFormat="1" ht="27.75" customHeight="1" thickBot="1" x14ac:dyDescent="0.25">
      <c r="B64" s="177" t="s">
        <v>415</v>
      </c>
      <c r="C64" s="172"/>
      <c r="D64" s="172"/>
      <c r="E64" s="172"/>
      <c r="F64" s="172"/>
      <c r="G64" s="172"/>
      <c r="H64" s="172"/>
      <c r="I64" s="172"/>
      <c r="J64" s="172"/>
      <c r="K64" s="178"/>
      <c r="L64" s="179"/>
      <c r="M64" s="180"/>
      <c r="N64" s="248" t="s">
        <v>321</v>
      </c>
      <c r="O64" s="249"/>
      <c r="P64" s="250"/>
      <c r="Q64" s="2"/>
      <c r="R64" s="2"/>
      <c r="S64" s="91" t="s">
        <v>169</v>
      </c>
      <c r="T64" s="92"/>
      <c r="U64" s="14"/>
      <c r="V64" s="14"/>
      <c r="W64" s="14"/>
      <c r="AA64" s="1"/>
      <c r="AB64" s="1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2:54" s="186" customFormat="1" ht="27.75" customHeight="1" x14ac:dyDescent="0.25">
      <c r="B65" s="291" t="s">
        <v>408</v>
      </c>
      <c r="C65" s="292"/>
      <c r="D65" s="181" t="s">
        <v>417</v>
      </c>
      <c r="E65" s="314">
        <f>N61</f>
        <v>0.35</v>
      </c>
      <c r="F65" s="314"/>
      <c r="G65" s="182"/>
      <c r="H65" s="182"/>
      <c r="I65" s="182"/>
      <c r="J65" s="183" t="s">
        <v>418</v>
      </c>
      <c r="K65" s="184"/>
      <c r="L65" s="223">
        <f>IF(K57="NO",N53,N57)</f>
        <v>0</v>
      </c>
      <c r="M65" s="185"/>
      <c r="N65" s="307">
        <f>(L65*E65)</f>
        <v>0</v>
      </c>
      <c r="O65" s="308"/>
      <c r="P65" s="309"/>
      <c r="Q65" s="14"/>
      <c r="R65" s="14"/>
      <c r="S65" s="91" t="s">
        <v>170</v>
      </c>
      <c r="T65" s="92"/>
      <c r="U65" s="15"/>
      <c r="V65" s="14"/>
      <c r="W65" s="14"/>
      <c r="AA65" s="15"/>
      <c r="AB65" s="15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</row>
    <row r="66" spans="2:54" s="186" customFormat="1" ht="27.75" customHeight="1" thickBot="1" x14ac:dyDescent="0.4">
      <c r="B66" s="293" t="s">
        <v>409</v>
      </c>
      <c r="C66" s="294"/>
      <c r="D66" s="187" t="s">
        <v>417</v>
      </c>
      <c r="E66" s="240">
        <f>N61</f>
        <v>0.35</v>
      </c>
      <c r="F66" s="240"/>
      <c r="G66" s="188" t="s">
        <v>333</v>
      </c>
      <c r="H66" s="240">
        <f>P61</f>
        <v>0.5</v>
      </c>
      <c r="I66" s="240"/>
      <c r="J66" s="189" t="s">
        <v>418</v>
      </c>
      <c r="K66" s="190"/>
      <c r="L66" s="224">
        <f>IF(K57="NO",P53,P57)</f>
        <v>0</v>
      </c>
      <c r="M66" s="191"/>
      <c r="N66" s="220">
        <f>(L66*E66)</f>
        <v>0</v>
      </c>
      <c r="O66" s="221" t="s">
        <v>333</v>
      </c>
      <c r="P66" s="222">
        <f>(L66*H66)</f>
        <v>0</v>
      </c>
      <c r="Q66" s="14"/>
      <c r="R66" s="14"/>
      <c r="S66" s="91" t="s">
        <v>171</v>
      </c>
      <c r="T66" s="92"/>
      <c r="U66" s="20"/>
      <c r="V66" s="20"/>
      <c r="W66" s="20"/>
      <c r="AA66" s="15"/>
      <c r="AB66" s="15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</row>
    <row r="67" spans="2:54" s="193" customFormat="1" ht="27.75" customHeight="1" thickBot="1" x14ac:dyDescent="0.4">
      <c r="B67" s="225" t="s">
        <v>411</v>
      </c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7"/>
      <c r="N67" s="16">
        <f>FLOOR((N66+N65),1)</f>
        <v>0</v>
      </c>
      <c r="O67" s="17" t="s">
        <v>333</v>
      </c>
      <c r="P67" s="18">
        <f>CEILING((P66+N65),1)</f>
        <v>0</v>
      </c>
      <c r="Q67" s="19"/>
      <c r="R67" s="19"/>
      <c r="S67" s="168" t="s">
        <v>172</v>
      </c>
      <c r="T67" s="169"/>
      <c r="U67" s="1"/>
      <c r="V67" s="192"/>
      <c r="W67" s="192"/>
      <c r="AA67" s="20"/>
      <c r="AB67" s="20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</row>
    <row r="68" spans="2:54" s="54" customFormat="1" ht="20.25" customHeight="1" x14ac:dyDescent="0.2">
      <c r="B68" s="194" t="s">
        <v>414</v>
      </c>
      <c r="C68" s="51"/>
      <c r="D68" s="52"/>
      <c r="E68" s="52"/>
      <c r="F68" s="52"/>
      <c r="G68" s="52"/>
      <c r="H68" s="52"/>
      <c r="I68" s="52"/>
      <c r="J68" s="53"/>
      <c r="K68" s="52"/>
      <c r="L68" s="53"/>
      <c r="M68" s="52"/>
      <c r="N68" s="52"/>
      <c r="O68" s="52"/>
      <c r="P68" s="195"/>
      <c r="Q68" s="2"/>
      <c r="R68" s="2"/>
      <c r="S68" s="168" t="s">
        <v>173</v>
      </c>
      <c r="T68" s="169"/>
      <c r="U68" s="1"/>
      <c r="V68" s="192"/>
      <c r="W68" s="192"/>
      <c r="AA68" s="192"/>
      <c r="AB68" s="19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2:54" s="54" customFormat="1" ht="37.5" customHeight="1" thickBot="1" x14ac:dyDescent="0.25">
      <c r="B69" s="246" t="s">
        <v>410</v>
      </c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90"/>
      <c r="Q69" s="2"/>
      <c r="R69" s="2"/>
      <c r="S69" s="168" t="s">
        <v>174</v>
      </c>
      <c r="T69" s="169"/>
      <c r="U69" s="1"/>
      <c r="V69" s="192"/>
      <c r="W69" s="192"/>
      <c r="AA69" s="192"/>
      <c r="AB69" s="19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2:54" s="54" customFormat="1" ht="18.75" customHeight="1" x14ac:dyDescent="0.2">
      <c r="B70" s="63" t="s">
        <v>330</v>
      </c>
      <c r="C70" s="63"/>
      <c r="D70" s="64"/>
      <c r="E70" s="64"/>
      <c r="F70" s="64"/>
      <c r="G70" s="64"/>
      <c r="H70" s="64"/>
      <c r="I70" s="64"/>
      <c r="J70" s="65"/>
      <c r="K70" s="64"/>
      <c r="L70" s="65"/>
      <c r="M70" s="64"/>
      <c r="N70" s="64"/>
      <c r="O70" s="64"/>
      <c r="P70" s="196" t="s">
        <v>412</v>
      </c>
      <c r="Q70" s="2"/>
      <c r="R70" s="2"/>
      <c r="S70" s="168" t="s">
        <v>175</v>
      </c>
      <c r="T70" s="169"/>
      <c r="U70" s="11"/>
      <c r="V70" s="192"/>
      <c r="W70" s="192"/>
      <c r="AA70" s="192"/>
      <c r="AB70" s="19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2:54" x14ac:dyDescent="0.25">
      <c r="S71" s="168" t="s">
        <v>176</v>
      </c>
      <c r="T71" s="169"/>
      <c r="U71" s="11"/>
      <c r="V71" s="192"/>
      <c r="W71" s="192"/>
      <c r="X71" s="54"/>
      <c r="Y71" s="192"/>
      <c r="Z71" s="192"/>
      <c r="AA71" s="192"/>
      <c r="AB71" s="192"/>
    </row>
    <row r="72" spans="2:54" ht="48.75" customHeight="1" x14ac:dyDescent="0.2">
      <c r="B72" s="192"/>
      <c r="C72" s="192"/>
      <c r="J72" s="192"/>
      <c r="L72" s="192"/>
      <c r="S72" s="168" t="s">
        <v>177</v>
      </c>
      <c r="T72" s="169"/>
      <c r="U72" s="11"/>
      <c r="V72" s="192"/>
      <c r="W72" s="192"/>
      <c r="X72" s="54"/>
      <c r="Y72" s="192"/>
      <c r="Z72" s="192"/>
      <c r="AA72" s="192"/>
      <c r="AB72" s="192"/>
    </row>
    <row r="73" spans="2:54" s="54" customFormat="1" ht="15.75" customHeight="1" x14ac:dyDescent="0.2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2"/>
      <c r="R73" s="2"/>
      <c r="S73" s="168" t="s">
        <v>178</v>
      </c>
      <c r="T73" s="169">
        <v>2</v>
      </c>
      <c r="U73" s="11"/>
      <c r="V73" s="192"/>
      <c r="W73" s="192"/>
      <c r="X73" s="192"/>
      <c r="AA73" s="192"/>
      <c r="AB73" s="192"/>
      <c r="AC73" s="1"/>
      <c r="AD73" s="1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2:54" s="54" customFormat="1" ht="20.25" customHeight="1" x14ac:dyDescent="0.2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"/>
      <c r="R74" s="2"/>
      <c r="S74" s="168" t="s">
        <v>117</v>
      </c>
      <c r="T74" s="169">
        <v>2</v>
      </c>
      <c r="U74" s="11"/>
      <c r="V74" s="192"/>
      <c r="W74" s="192"/>
      <c r="X74" s="192"/>
      <c r="AA74" s="192"/>
      <c r="AB74" s="192"/>
      <c r="AC74" s="1"/>
      <c r="AD74" s="1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2:54" ht="61.5" customHeight="1" x14ac:dyDescent="0.2">
      <c r="B75" s="192"/>
      <c r="C75" s="192"/>
      <c r="J75" s="192"/>
      <c r="L75" s="192"/>
      <c r="S75" s="91" t="s">
        <v>179</v>
      </c>
      <c r="T75" s="92"/>
      <c r="U75" s="11"/>
      <c r="V75" s="192"/>
      <c r="W75" s="192"/>
      <c r="X75" s="54"/>
      <c r="Y75" s="192"/>
      <c r="Z75" s="192"/>
      <c r="AA75" s="192"/>
      <c r="AB75" s="192"/>
    </row>
    <row r="76" spans="2:54" ht="12.75" x14ac:dyDescent="0.2">
      <c r="B76" s="192"/>
      <c r="C76" s="192"/>
      <c r="J76" s="192"/>
      <c r="L76" s="192"/>
      <c r="Q76" s="192"/>
      <c r="R76" s="192"/>
      <c r="S76" s="91" t="s">
        <v>180</v>
      </c>
      <c r="T76" s="92"/>
      <c r="U76" s="11"/>
      <c r="V76" s="192"/>
      <c r="W76" s="192"/>
      <c r="X76" s="54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  <c r="AI76" s="192"/>
      <c r="AJ76" s="192"/>
      <c r="AK76" s="192"/>
      <c r="AL76" s="192"/>
      <c r="AM76" s="192"/>
      <c r="AN76" s="192"/>
      <c r="AO76" s="192"/>
      <c r="AP76" s="192"/>
      <c r="AQ76" s="192"/>
      <c r="AR76" s="192"/>
      <c r="AS76" s="192"/>
      <c r="AT76" s="192"/>
      <c r="AU76" s="192"/>
      <c r="AV76" s="192"/>
      <c r="AW76" s="192"/>
      <c r="AX76" s="192"/>
      <c r="AY76" s="192"/>
      <c r="AZ76" s="192"/>
      <c r="BA76" s="192"/>
      <c r="BB76" s="192"/>
    </row>
    <row r="77" spans="2:54" ht="12.75" x14ac:dyDescent="0.2">
      <c r="B77" s="192"/>
      <c r="C77" s="192"/>
      <c r="J77" s="192"/>
      <c r="L77" s="192"/>
      <c r="Q77" s="192"/>
      <c r="R77" s="192"/>
      <c r="S77" s="91" t="s">
        <v>86</v>
      </c>
      <c r="T77" s="92">
        <v>1</v>
      </c>
      <c r="U77" s="11"/>
      <c r="V77" s="192"/>
      <c r="W77" s="192"/>
      <c r="X77" s="192"/>
      <c r="Y77" s="192"/>
      <c r="Z77" s="192"/>
      <c r="AA77" s="192"/>
      <c r="AB77" s="192"/>
      <c r="AC77" s="192"/>
      <c r="AD77" s="192"/>
      <c r="AE77" s="192"/>
      <c r="AF77" s="192"/>
      <c r="AG77" s="192"/>
      <c r="AH77" s="192"/>
      <c r="AI77" s="192"/>
      <c r="AJ77" s="192"/>
      <c r="AK77" s="192"/>
      <c r="AL77" s="192"/>
      <c r="AM77" s="192"/>
      <c r="AN77" s="192"/>
      <c r="AO77" s="192"/>
      <c r="AP77" s="192"/>
      <c r="AQ77" s="192"/>
      <c r="AR77" s="192"/>
      <c r="AS77" s="192"/>
      <c r="AT77" s="192"/>
      <c r="AU77" s="192"/>
      <c r="AV77" s="192"/>
      <c r="AW77" s="192"/>
      <c r="AX77" s="192"/>
      <c r="AY77" s="192"/>
      <c r="AZ77" s="192"/>
      <c r="BA77" s="192"/>
      <c r="BB77" s="192"/>
    </row>
    <row r="78" spans="2:54" ht="12.75" x14ac:dyDescent="0.2">
      <c r="B78" s="192"/>
      <c r="C78" s="192"/>
      <c r="J78" s="192"/>
      <c r="L78" s="192"/>
      <c r="Q78" s="192"/>
      <c r="R78" s="192"/>
      <c r="S78" s="91" t="s">
        <v>181</v>
      </c>
      <c r="T78" s="92">
        <v>1</v>
      </c>
      <c r="U78" s="11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92"/>
      <c r="AL78" s="192"/>
      <c r="AM78" s="192"/>
      <c r="AN78" s="192"/>
      <c r="AO78" s="192"/>
      <c r="AP78" s="192"/>
      <c r="AQ78" s="192"/>
      <c r="AR78" s="192"/>
      <c r="AS78" s="192"/>
      <c r="AT78" s="192"/>
      <c r="AU78" s="192"/>
      <c r="AV78" s="192"/>
      <c r="AW78" s="192"/>
      <c r="AX78" s="192"/>
      <c r="AY78" s="192"/>
      <c r="AZ78" s="192"/>
      <c r="BA78" s="192"/>
      <c r="BB78" s="192"/>
    </row>
    <row r="79" spans="2:54" ht="12.75" x14ac:dyDescent="0.2">
      <c r="B79" s="192"/>
      <c r="C79" s="192"/>
      <c r="J79" s="192"/>
      <c r="L79" s="192"/>
      <c r="Q79" s="192"/>
      <c r="R79" s="192"/>
      <c r="S79" s="91" t="s">
        <v>182</v>
      </c>
      <c r="T79" s="92"/>
      <c r="V79" s="192"/>
      <c r="W79" s="192"/>
      <c r="X79" s="192"/>
      <c r="Y79" s="192"/>
      <c r="Z79" s="192"/>
      <c r="AA79" s="192"/>
      <c r="AB79" s="192"/>
      <c r="AC79" s="192"/>
      <c r="AD79" s="192"/>
      <c r="AE79" s="192"/>
      <c r="AF79" s="192"/>
      <c r="AG79" s="192"/>
      <c r="AH79" s="192"/>
      <c r="AI79" s="192"/>
      <c r="AJ79" s="192"/>
      <c r="AK79" s="192"/>
      <c r="AL79" s="192"/>
      <c r="AM79" s="192"/>
      <c r="AN79" s="192"/>
      <c r="AO79" s="192"/>
      <c r="AP79" s="192"/>
      <c r="AQ79" s="192"/>
      <c r="AR79" s="192"/>
      <c r="AS79" s="192"/>
      <c r="AT79" s="192"/>
      <c r="AU79" s="192"/>
      <c r="AV79" s="192"/>
      <c r="AW79" s="192"/>
      <c r="AX79" s="192"/>
      <c r="AY79" s="192"/>
      <c r="AZ79" s="192"/>
      <c r="BA79" s="192"/>
      <c r="BB79" s="192"/>
    </row>
    <row r="80" spans="2:54" ht="12.75" x14ac:dyDescent="0.2">
      <c r="B80" s="192"/>
      <c r="C80" s="192"/>
      <c r="J80" s="192"/>
      <c r="L80" s="192"/>
      <c r="Q80" s="192"/>
      <c r="R80" s="192"/>
      <c r="S80" s="91" t="s">
        <v>112</v>
      </c>
      <c r="T80" s="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  <c r="AG80" s="192"/>
      <c r="AH80" s="192"/>
      <c r="AI80" s="192"/>
      <c r="AJ80" s="192"/>
      <c r="AK80" s="192"/>
      <c r="AL80" s="192"/>
      <c r="AM80" s="192"/>
      <c r="AN80" s="192"/>
      <c r="AO80" s="192"/>
      <c r="AP80" s="192"/>
      <c r="AQ80" s="192"/>
      <c r="AR80" s="192"/>
      <c r="AS80" s="192"/>
      <c r="AT80" s="192"/>
      <c r="AU80" s="192"/>
      <c r="AV80" s="192"/>
      <c r="AW80" s="192"/>
      <c r="AX80" s="192"/>
      <c r="AY80" s="192"/>
      <c r="AZ80" s="192"/>
      <c r="BA80" s="192"/>
      <c r="BB80" s="192"/>
    </row>
    <row r="81" spans="2:54" ht="12.75" x14ac:dyDescent="0.2">
      <c r="B81" s="192"/>
      <c r="C81" s="192"/>
      <c r="J81" s="192"/>
      <c r="L81" s="192"/>
      <c r="Q81" s="192"/>
      <c r="R81" s="192"/>
      <c r="S81" s="91" t="s">
        <v>183</v>
      </c>
      <c r="T81" s="92"/>
      <c r="V81" s="192"/>
      <c r="W81" s="192"/>
      <c r="X81" s="192"/>
      <c r="Y81" s="192"/>
      <c r="Z81" s="192"/>
      <c r="AA81" s="192"/>
      <c r="AB81" s="192"/>
      <c r="AC81" s="192"/>
      <c r="AD81" s="192"/>
      <c r="AE81" s="192"/>
      <c r="AF81" s="192"/>
      <c r="AG81" s="192"/>
      <c r="AH81" s="192"/>
      <c r="AI81" s="192"/>
      <c r="AJ81" s="192"/>
      <c r="AK81" s="192"/>
      <c r="AL81" s="192"/>
      <c r="AM81" s="192"/>
      <c r="AN81" s="192"/>
      <c r="AO81" s="192"/>
      <c r="AP81" s="192"/>
      <c r="AQ81" s="192"/>
      <c r="AR81" s="192"/>
      <c r="AS81" s="192"/>
      <c r="AT81" s="192"/>
      <c r="AU81" s="192"/>
      <c r="AV81" s="192"/>
      <c r="AW81" s="192"/>
      <c r="AX81" s="192"/>
      <c r="AY81" s="192"/>
      <c r="AZ81" s="192"/>
      <c r="BA81" s="192"/>
      <c r="BB81" s="192"/>
    </row>
    <row r="82" spans="2:54" ht="12.75" x14ac:dyDescent="0.2">
      <c r="B82" s="192"/>
      <c r="C82" s="192"/>
      <c r="J82" s="192"/>
      <c r="L82" s="192"/>
      <c r="Q82" s="192"/>
      <c r="R82" s="192"/>
      <c r="S82" s="91" t="s">
        <v>87</v>
      </c>
      <c r="T82" s="92">
        <v>1</v>
      </c>
      <c r="U82" s="192"/>
      <c r="V82" s="192"/>
      <c r="W82" s="192"/>
      <c r="X82" s="192"/>
      <c r="Y82" s="192"/>
      <c r="Z82" s="192"/>
      <c r="AA82" s="192"/>
      <c r="AB82" s="192"/>
      <c r="AC82" s="192"/>
      <c r="AD82" s="192"/>
      <c r="AE82" s="192"/>
      <c r="AF82" s="192"/>
      <c r="AG82" s="192"/>
      <c r="AH82" s="192"/>
      <c r="AI82" s="192"/>
      <c r="AJ82" s="192"/>
      <c r="AK82" s="192"/>
      <c r="AL82" s="192"/>
      <c r="AM82" s="192"/>
      <c r="AN82" s="192"/>
      <c r="AO82" s="192"/>
      <c r="AP82" s="192"/>
      <c r="AQ82" s="192"/>
      <c r="AR82" s="192"/>
      <c r="AS82" s="192"/>
      <c r="AT82" s="192"/>
      <c r="AU82" s="192"/>
      <c r="AV82" s="192"/>
      <c r="AW82" s="192"/>
      <c r="AX82" s="192"/>
      <c r="AY82" s="192"/>
      <c r="AZ82" s="192"/>
      <c r="BA82" s="192"/>
      <c r="BB82" s="192"/>
    </row>
    <row r="83" spans="2:54" ht="12.75" x14ac:dyDescent="0.2">
      <c r="B83" s="192"/>
      <c r="C83" s="192"/>
      <c r="J83" s="192"/>
      <c r="L83" s="192"/>
      <c r="Q83" s="192"/>
      <c r="R83" s="192"/>
      <c r="S83" s="91" t="s">
        <v>184</v>
      </c>
      <c r="T83" s="92"/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  <c r="AF83" s="192"/>
      <c r="AG83" s="192"/>
      <c r="AH83" s="192"/>
      <c r="AI83" s="192"/>
      <c r="AJ83" s="192"/>
      <c r="AK83" s="192"/>
      <c r="AL83" s="192"/>
      <c r="AM83" s="192"/>
      <c r="AN83" s="192"/>
      <c r="AO83" s="192"/>
      <c r="AP83" s="192"/>
      <c r="AQ83" s="192"/>
      <c r="AR83" s="192"/>
      <c r="AS83" s="192"/>
      <c r="AT83" s="192"/>
      <c r="AU83" s="192"/>
      <c r="AV83" s="192"/>
      <c r="AW83" s="192"/>
      <c r="AX83" s="192"/>
      <c r="AY83" s="192"/>
      <c r="AZ83" s="192"/>
      <c r="BA83" s="192"/>
      <c r="BB83" s="192"/>
    </row>
    <row r="84" spans="2:54" ht="12.75" x14ac:dyDescent="0.2">
      <c r="B84" s="192"/>
      <c r="C84" s="192"/>
      <c r="J84" s="192"/>
      <c r="L84" s="192"/>
      <c r="Q84" s="192"/>
      <c r="R84" s="192"/>
      <c r="S84" s="91" t="s">
        <v>185</v>
      </c>
      <c r="T84" s="92"/>
      <c r="U84" s="192"/>
      <c r="V84" s="192"/>
      <c r="W84" s="192"/>
      <c r="X84" s="192"/>
      <c r="Y84" s="192"/>
      <c r="Z84" s="192"/>
      <c r="AA84" s="192"/>
      <c r="AB84" s="192"/>
      <c r="AC84" s="192"/>
      <c r="AD84" s="192"/>
      <c r="AE84" s="192"/>
      <c r="AF84" s="192"/>
      <c r="AG84" s="192"/>
      <c r="AH84" s="192"/>
      <c r="AI84" s="192"/>
      <c r="AJ84" s="192"/>
      <c r="AK84" s="192"/>
      <c r="AL84" s="192"/>
      <c r="AM84" s="192"/>
      <c r="AN84" s="192"/>
      <c r="AO84" s="192"/>
      <c r="AP84" s="192"/>
      <c r="AQ84" s="192"/>
      <c r="AR84" s="192"/>
      <c r="AS84" s="192"/>
      <c r="AT84" s="192"/>
      <c r="AU84" s="192"/>
      <c r="AV84" s="192"/>
      <c r="AW84" s="192"/>
      <c r="AX84" s="192"/>
      <c r="AY84" s="192"/>
      <c r="AZ84" s="192"/>
      <c r="BA84" s="192"/>
      <c r="BB84" s="192"/>
    </row>
    <row r="85" spans="2:54" ht="12.75" x14ac:dyDescent="0.2">
      <c r="B85" s="192"/>
      <c r="C85" s="192"/>
      <c r="J85" s="192"/>
      <c r="L85" s="192"/>
      <c r="Q85" s="192"/>
      <c r="R85" s="192"/>
      <c r="S85" s="91" t="s">
        <v>186</v>
      </c>
      <c r="T85" s="92"/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  <c r="AF85" s="192"/>
      <c r="AG85" s="192"/>
      <c r="AH85" s="192"/>
      <c r="AI85" s="192"/>
      <c r="AJ85" s="192"/>
      <c r="AK85" s="192"/>
      <c r="AL85" s="192"/>
      <c r="AM85" s="192"/>
      <c r="AN85" s="192"/>
      <c r="AO85" s="192"/>
      <c r="AP85" s="192"/>
      <c r="AQ85" s="192"/>
      <c r="AR85" s="192"/>
      <c r="AS85" s="192"/>
      <c r="AT85" s="192"/>
      <c r="AU85" s="192"/>
      <c r="AV85" s="192"/>
      <c r="AW85" s="192"/>
      <c r="AX85" s="192"/>
      <c r="AY85" s="192"/>
      <c r="AZ85" s="192"/>
      <c r="BA85" s="192"/>
      <c r="BB85" s="192"/>
    </row>
    <row r="86" spans="2:54" ht="12.75" x14ac:dyDescent="0.2">
      <c r="B86" s="192"/>
      <c r="C86" s="192"/>
      <c r="J86" s="192"/>
      <c r="L86" s="192"/>
      <c r="Q86" s="192"/>
      <c r="R86" s="192"/>
      <c r="S86" s="91" t="s">
        <v>187</v>
      </c>
      <c r="T86" s="92"/>
      <c r="U86" s="192"/>
      <c r="V86" s="192"/>
      <c r="W86" s="192"/>
      <c r="X86" s="192"/>
      <c r="Y86" s="192"/>
      <c r="Z86" s="192"/>
      <c r="AA86" s="192"/>
      <c r="AB86" s="192"/>
      <c r="AC86" s="192"/>
      <c r="AD86" s="192"/>
      <c r="AE86" s="192"/>
      <c r="AF86" s="192"/>
      <c r="AG86" s="192"/>
      <c r="AH86" s="192"/>
      <c r="AI86" s="192"/>
      <c r="AJ86" s="192"/>
      <c r="AK86" s="192"/>
      <c r="AL86" s="192"/>
      <c r="AM86" s="192"/>
      <c r="AN86" s="192"/>
      <c r="AO86" s="192"/>
      <c r="AP86" s="192"/>
      <c r="AQ86" s="192"/>
      <c r="AR86" s="192"/>
      <c r="AS86" s="192"/>
      <c r="AT86" s="192"/>
      <c r="AU86" s="192"/>
      <c r="AV86" s="192"/>
      <c r="AW86" s="192"/>
      <c r="AX86" s="192"/>
      <c r="AY86" s="192"/>
      <c r="AZ86" s="192"/>
      <c r="BA86" s="192"/>
      <c r="BB86" s="192"/>
    </row>
    <row r="87" spans="2:54" ht="12.75" x14ac:dyDescent="0.2">
      <c r="B87" s="192"/>
      <c r="C87" s="192"/>
      <c r="J87" s="192"/>
      <c r="L87" s="192"/>
      <c r="Q87" s="192"/>
      <c r="R87" s="192"/>
      <c r="S87" s="168" t="s">
        <v>188</v>
      </c>
      <c r="T87" s="169"/>
      <c r="U87" s="192"/>
      <c r="V87" s="192"/>
      <c r="W87" s="192"/>
      <c r="X87" s="192"/>
      <c r="Y87" s="192"/>
      <c r="Z87" s="192"/>
      <c r="AA87" s="192"/>
      <c r="AB87" s="192"/>
      <c r="AC87" s="192"/>
      <c r="AD87" s="192"/>
      <c r="AE87" s="192"/>
      <c r="AF87" s="192"/>
      <c r="AG87" s="192"/>
      <c r="AH87" s="192"/>
      <c r="AI87" s="192"/>
      <c r="AJ87" s="192"/>
      <c r="AK87" s="192"/>
      <c r="AL87" s="192"/>
      <c r="AM87" s="192"/>
      <c r="AN87" s="192"/>
      <c r="AO87" s="192"/>
      <c r="AP87" s="192"/>
      <c r="AQ87" s="192"/>
      <c r="AR87" s="192"/>
      <c r="AS87" s="192"/>
      <c r="AT87" s="192"/>
      <c r="AU87" s="192"/>
      <c r="AV87" s="192"/>
      <c r="AW87" s="192"/>
      <c r="AX87" s="192"/>
      <c r="AY87" s="192"/>
      <c r="AZ87" s="192"/>
      <c r="BA87" s="192"/>
      <c r="BB87" s="192"/>
    </row>
    <row r="88" spans="2:54" ht="12.75" x14ac:dyDescent="0.2">
      <c r="B88" s="192"/>
      <c r="C88" s="192"/>
      <c r="J88" s="192"/>
      <c r="L88" s="192"/>
      <c r="Q88" s="192"/>
      <c r="R88" s="192"/>
      <c r="S88" s="91" t="s">
        <v>189</v>
      </c>
      <c r="T88" s="92"/>
      <c r="U88" s="192"/>
      <c r="V88" s="192"/>
      <c r="W88" s="192"/>
      <c r="X88" s="192"/>
      <c r="Y88" s="192"/>
      <c r="Z88" s="192"/>
      <c r="AA88" s="192"/>
      <c r="AB88" s="192"/>
      <c r="AC88" s="192"/>
      <c r="AD88" s="192"/>
      <c r="AE88" s="192"/>
      <c r="AF88" s="192"/>
      <c r="AG88" s="192"/>
      <c r="AH88" s="192"/>
      <c r="AI88" s="192"/>
      <c r="AJ88" s="192"/>
      <c r="AK88" s="192"/>
      <c r="AL88" s="192"/>
      <c r="AM88" s="192"/>
      <c r="AN88" s="192"/>
      <c r="AO88" s="192"/>
      <c r="AP88" s="192"/>
      <c r="AQ88" s="192"/>
      <c r="AR88" s="192"/>
      <c r="AS88" s="192"/>
      <c r="AT88" s="192"/>
      <c r="AU88" s="192"/>
      <c r="AV88" s="192"/>
      <c r="AW88" s="192"/>
      <c r="AX88" s="192"/>
      <c r="AY88" s="192"/>
      <c r="AZ88" s="192"/>
      <c r="BA88" s="192"/>
      <c r="BB88" s="192"/>
    </row>
    <row r="89" spans="2:54" ht="12.75" x14ac:dyDescent="0.2">
      <c r="B89" s="192"/>
      <c r="C89" s="192"/>
      <c r="J89" s="192"/>
      <c r="L89" s="192"/>
      <c r="Q89" s="192"/>
      <c r="R89" s="192"/>
      <c r="S89" s="91" t="s">
        <v>190</v>
      </c>
      <c r="T89" s="92"/>
      <c r="U89" s="192"/>
      <c r="V89" s="192"/>
      <c r="W89" s="192"/>
      <c r="X89" s="192"/>
      <c r="Y89" s="192"/>
      <c r="Z89" s="192"/>
      <c r="AA89" s="192"/>
      <c r="AB89" s="192"/>
      <c r="AC89" s="192"/>
      <c r="AD89" s="192"/>
      <c r="AE89" s="192"/>
      <c r="AF89" s="192"/>
      <c r="AG89" s="192"/>
      <c r="AH89" s="192"/>
      <c r="AI89" s="192"/>
      <c r="AJ89" s="192"/>
      <c r="AK89" s="192"/>
      <c r="AL89" s="192"/>
      <c r="AM89" s="192"/>
      <c r="AN89" s="192"/>
      <c r="AO89" s="192"/>
      <c r="AP89" s="192"/>
      <c r="AQ89" s="192"/>
      <c r="AR89" s="192"/>
      <c r="AS89" s="192"/>
      <c r="AT89" s="192"/>
      <c r="AU89" s="192"/>
      <c r="AV89" s="192"/>
      <c r="AW89" s="192"/>
      <c r="AX89" s="192"/>
      <c r="AY89" s="192"/>
      <c r="AZ89" s="192"/>
      <c r="BA89" s="192"/>
      <c r="BB89" s="192"/>
    </row>
    <row r="90" spans="2:54" ht="12.75" x14ac:dyDescent="0.2">
      <c r="B90" s="192"/>
      <c r="C90" s="192"/>
      <c r="J90" s="192"/>
      <c r="L90" s="192"/>
      <c r="Q90" s="192"/>
      <c r="R90" s="192"/>
      <c r="S90" s="91" t="s">
        <v>191</v>
      </c>
      <c r="T90" s="92"/>
      <c r="U90" s="192"/>
      <c r="V90" s="192"/>
      <c r="W90" s="192"/>
      <c r="X90" s="192"/>
      <c r="Y90" s="192"/>
      <c r="Z90" s="192"/>
      <c r="AA90" s="192"/>
      <c r="AB90" s="192"/>
      <c r="AC90" s="192"/>
      <c r="AD90" s="192"/>
      <c r="AE90" s="192"/>
      <c r="AF90" s="192"/>
      <c r="AG90" s="192"/>
      <c r="AH90" s="192"/>
      <c r="AI90" s="192"/>
      <c r="AJ90" s="192"/>
      <c r="AK90" s="192"/>
      <c r="AL90" s="192"/>
      <c r="AM90" s="192"/>
      <c r="AN90" s="192"/>
      <c r="AO90" s="192"/>
      <c r="AP90" s="192"/>
      <c r="AQ90" s="192"/>
      <c r="AR90" s="192"/>
      <c r="AS90" s="192"/>
      <c r="AT90" s="192"/>
      <c r="AU90" s="192"/>
      <c r="AV90" s="192"/>
      <c r="AW90" s="192"/>
      <c r="AX90" s="192"/>
      <c r="AY90" s="192"/>
      <c r="AZ90" s="192"/>
      <c r="BA90" s="192"/>
      <c r="BB90" s="192"/>
    </row>
    <row r="91" spans="2:54" ht="12.75" x14ac:dyDescent="0.2">
      <c r="B91" s="192"/>
      <c r="C91" s="192"/>
      <c r="J91" s="192"/>
      <c r="L91" s="192"/>
      <c r="Q91" s="192"/>
      <c r="R91" s="192"/>
      <c r="S91" s="91" t="s">
        <v>192</v>
      </c>
      <c r="T91" s="92"/>
      <c r="U91" s="192"/>
      <c r="V91" s="192"/>
      <c r="W91" s="192"/>
      <c r="X91" s="192"/>
      <c r="Y91" s="192"/>
      <c r="Z91" s="192"/>
      <c r="AA91" s="192"/>
      <c r="AB91" s="192"/>
      <c r="AC91" s="192"/>
      <c r="AD91" s="192"/>
      <c r="AE91" s="192"/>
      <c r="AF91" s="192"/>
      <c r="AG91" s="192"/>
      <c r="AH91" s="192"/>
      <c r="AI91" s="192"/>
      <c r="AJ91" s="192"/>
      <c r="AK91" s="192"/>
      <c r="AL91" s="192"/>
      <c r="AM91" s="192"/>
      <c r="AN91" s="192"/>
      <c r="AO91" s="192"/>
      <c r="AP91" s="192"/>
      <c r="AQ91" s="192"/>
      <c r="AR91" s="192"/>
      <c r="AS91" s="192"/>
      <c r="AT91" s="192"/>
      <c r="AU91" s="192"/>
      <c r="AV91" s="192"/>
      <c r="AW91" s="192"/>
      <c r="AX91" s="192"/>
      <c r="AY91" s="192"/>
      <c r="AZ91" s="192"/>
      <c r="BA91" s="192"/>
      <c r="BB91" s="192"/>
    </row>
    <row r="92" spans="2:54" ht="12.75" x14ac:dyDescent="0.2">
      <c r="B92" s="192"/>
      <c r="C92" s="192"/>
      <c r="J92" s="192"/>
      <c r="L92" s="192"/>
      <c r="Q92" s="192"/>
      <c r="R92" s="192"/>
      <c r="S92" s="91" t="s">
        <v>193</v>
      </c>
      <c r="T92" s="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2"/>
      <c r="AH92" s="192"/>
      <c r="AI92" s="192"/>
      <c r="AJ92" s="192"/>
      <c r="AK92" s="192"/>
      <c r="AL92" s="192"/>
      <c r="AM92" s="192"/>
      <c r="AN92" s="192"/>
      <c r="AO92" s="192"/>
      <c r="AP92" s="192"/>
      <c r="AQ92" s="192"/>
      <c r="AR92" s="192"/>
      <c r="AS92" s="192"/>
      <c r="AT92" s="192"/>
      <c r="AU92" s="192"/>
      <c r="AV92" s="192"/>
      <c r="AW92" s="192"/>
      <c r="AX92" s="192"/>
      <c r="AY92" s="192"/>
      <c r="AZ92" s="192"/>
      <c r="BA92" s="192"/>
      <c r="BB92" s="192"/>
    </row>
    <row r="93" spans="2:54" ht="12.75" x14ac:dyDescent="0.2">
      <c r="B93" s="192"/>
      <c r="C93" s="192"/>
      <c r="J93" s="192"/>
      <c r="L93" s="192"/>
      <c r="Q93" s="192"/>
      <c r="R93" s="192"/>
      <c r="S93" s="91" t="s">
        <v>194</v>
      </c>
      <c r="T93" s="92"/>
      <c r="U93" s="192"/>
      <c r="V93" s="192"/>
      <c r="W93" s="192"/>
      <c r="X93" s="192"/>
      <c r="Y93" s="192"/>
      <c r="Z93" s="192"/>
      <c r="AA93" s="192"/>
      <c r="AB93" s="192"/>
      <c r="AC93" s="192"/>
      <c r="AD93" s="192"/>
      <c r="AE93" s="192"/>
      <c r="AF93" s="192"/>
      <c r="AG93" s="192"/>
      <c r="AH93" s="192"/>
      <c r="AI93" s="192"/>
      <c r="AJ93" s="192"/>
      <c r="AK93" s="192"/>
      <c r="AL93" s="192"/>
      <c r="AM93" s="192"/>
      <c r="AN93" s="192"/>
      <c r="AO93" s="192"/>
      <c r="AP93" s="192"/>
      <c r="AQ93" s="192"/>
      <c r="AR93" s="192"/>
      <c r="AS93" s="192"/>
      <c r="AT93" s="192"/>
      <c r="AU93" s="192"/>
      <c r="AV93" s="192"/>
      <c r="AW93" s="192"/>
      <c r="AX93" s="192"/>
      <c r="AY93" s="192"/>
      <c r="AZ93" s="192"/>
      <c r="BA93" s="192"/>
      <c r="BB93" s="192"/>
    </row>
    <row r="94" spans="2:54" ht="12.75" x14ac:dyDescent="0.2">
      <c r="B94" s="192"/>
      <c r="C94" s="192"/>
      <c r="J94" s="192"/>
      <c r="L94" s="192"/>
      <c r="Q94" s="192"/>
      <c r="R94" s="192"/>
      <c r="S94" s="91" t="s">
        <v>195</v>
      </c>
      <c r="T94" s="92"/>
      <c r="U94" s="192"/>
      <c r="V94" s="192"/>
      <c r="W94" s="192"/>
      <c r="X94" s="192"/>
      <c r="Y94" s="192"/>
      <c r="Z94" s="192"/>
      <c r="AA94" s="192"/>
      <c r="AB94" s="192"/>
      <c r="AC94" s="192"/>
      <c r="AD94" s="192"/>
      <c r="AE94" s="192"/>
      <c r="AF94" s="192"/>
      <c r="AG94" s="192"/>
      <c r="AH94" s="192"/>
      <c r="AI94" s="192"/>
      <c r="AJ94" s="192"/>
      <c r="AK94" s="192"/>
      <c r="AL94" s="192"/>
      <c r="AM94" s="192"/>
      <c r="AN94" s="192"/>
      <c r="AO94" s="192"/>
      <c r="AP94" s="192"/>
      <c r="AQ94" s="192"/>
      <c r="AR94" s="192"/>
      <c r="AS94" s="192"/>
      <c r="AT94" s="192"/>
      <c r="AU94" s="192"/>
      <c r="AV94" s="192"/>
      <c r="AW94" s="192"/>
      <c r="AX94" s="192"/>
      <c r="AY94" s="192"/>
      <c r="AZ94" s="192"/>
      <c r="BA94" s="192"/>
      <c r="BB94" s="192"/>
    </row>
    <row r="95" spans="2:54" ht="12.75" x14ac:dyDescent="0.2">
      <c r="B95" s="192"/>
      <c r="C95" s="192"/>
      <c r="J95" s="192"/>
      <c r="L95" s="192"/>
      <c r="Q95" s="192"/>
      <c r="R95" s="192"/>
      <c r="S95" s="91" t="s">
        <v>88</v>
      </c>
      <c r="T95" s="92">
        <v>1</v>
      </c>
      <c r="U95" s="192"/>
      <c r="V95" s="192"/>
      <c r="W95" s="192"/>
      <c r="X95" s="192"/>
      <c r="Y95" s="192"/>
      <c r="Z95" s="192"/>
      <c r="AA95" s="192"/>
      <c r="AB95" s="192"/>
      <c r="AC95" s="192"/>
      <c r="AD95" s="192"/>
      <c r="AE95" s="192"/>
      <c r="AF95" s="192"/>
      <c r="AG95" s="192"/>
      <c r="AH95" s="192"/>
      <c r="AI95" s="192"/>
      <c r="AJ95" s="192"/>
      <c r="AK95" s="192"/>
      <c r="AL95" s="192"/>
      <c r="AM95" s="192"/>
      <c r="AN95" s="192"/>
      <c r="AO95" s="192"/>
      <c r="AP95" s="192"/>
      <c r="AQ95" s="192"/>
      <c r="AR95" s="192"/>
      <c r="AS95" s="192"/>
      <c r="AT95" s="192"/>
      <c r="AU95" s="192"/>
      <c r="AV95" s="192"/>
      <c r="AW95" s="192"/>
      <c r="AX95" s="192"/>
      <c r="AY95" s="192"/>
      <c r="AZ95" s="192"/>
      <c r="BA95" s="192"/>
      <c r="BB95" s="192"/>
    </row>
    <row r="96" spans="2:54" ht="12.75" x14ac:dyDescent="0.2">
      <c r="B96" s="192"/>
      <c r="C96" s="192"/>
      <c r="J96" s="192"/>
      <c r="L96" s="192"/>
      <c r="Q96" s="192"/>
      <c r="R96" s="192"/>
      <c r="S96" s="199" t="s">
        <v>196</v>
      </c>
      <c r="T96" s="200">
        <v>1</v>
      </c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  <c r="AF96" s="192"/>
      <c r="AG96" s="192"/>
      <c r="AH96" s="192"/>
      <c r="AI96" s="192"/>
      <c r="AJ96" s="192"/>
      <c r="AK96" s="192"/>
      <c r="AL96" s="192"/>
      <c r="AM96" s="192"/>
      <c r="AN96" s="192"/>
      <c r="AO96" s="192"/>
      <c r="AP96" s="192"/>
      <c r="AQ96" s="192"/>
      <c r="AR96" s="192"/>
      <c r="AS96" s="192"/>
      <c r="AT96" s="192"/>
      <c r="AU96" s="192"/>
      <c r="AV96" s="192"/>
      <c r="AW96" s="192"/>
      <c r="AX96" s="192"/>
      <c r="AY96" s="192"/>
      <c r="AZ96" s="192"/>
      <c r="BA96" s="192"/>
      <c r="BB96" s="192"/>
    </row>
    <row r="97" spans="2:54" ht="12.75" x14ac:dyDescent="0.2">
      <c r="B97" s="192"/>
      <c r="C97" s="192"/>
      <c r="J97" s="192"/>
      <c r="L97" s="192"/>
      <c r="Q97" s="192"/>
      <c r="R97" s="192"/>
      <c r="S97" s="91" t="s">
        <v>197</v>
      </c>
      <c r="T97" s="92"/>
      <c r="U97" s="192"/>
      <c r="V97" s="192"/>
      <c r="W97" s="192"/>
      <c r="X97" s="192"/>
      <c r="Y97" s="192"/>
      <c r="Z97" s="192"/>
      <c r="AA97" s="192"/>
      <c r="AB97" s="192"/>
      <c r="AC97" s="192"/>
      <c r="AD97" s="192"/>
      <c r="AE97" s="192"/>
      <c r="AF97" s="192"/>
      <c r="AG97" s="192"/>
      <c r="AH97" s="192"/>
      <c r="AI97" s="192"/>
      <c r="AJ97" s="192"/>
      <c r="AK97" s="192"/>
      <c r="AL97" s="192"/>
      <c r="AM97" s="192"/>
      <c r="AN97" s="192"/>
      <c r="AO97" s="192"/>
      <c r="AP97" s="192"/>
      <c r="AQ97" s="192"/>
      <c r="AR97" s="192"/>
      <c r="AS97" s="192"/>
      <c r="AT97" s="192"/>
      <c r="AU97" s="192"/>
      <c r="AV97" s="192"/>
      <c r="AW97" s="192"/>
      <c r="AX97" s="192"/>
      <c r="AY97" s="192"/>
      <c r="AZ97" s="192"/>
      <c r="BA97" s="192"/>
      <c r="BB97" s="192"/>
    </row>
    <row r="98" spans="2:54" ht="12.75" x14ac:dyDescent="0.2">
      <c r="B98" s="192"/>
      <c r="C98" s="192"/>
      <c r="J98" s="192"/>
      <c r="L98" s="192"/>
      <c r="Q98" s="192"/>
      <c r="R98" s="192"/>
      <c r="S98" s="91" t="s">
        <v>198</v>
      </c>
      <c r="T98" s="92"/>
      <c r="U98" s="192"/>
      <c r="V98" s="192"/>
      <c r="W98" s="192"/>
      <c r="X98" s="192"/>
      <c r="Y98" s="192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  <c r="AR98" s="192"/>
      <c r="AS98" s="192"/>
      <c r="AT98" s="192"/>
      <c r="AU98" s="192"/>
      <c r="AV98" s="192"/>
      <c r="AW98" s="192"/>
      <c r="AX98" s="192"/>
      <c r="AY98" s="192"/>
      <c r="AZ98" s="192"/>
      <c r="BA98" s="192"/>
      <c r="BB98" s="192"/>
    </row>
    <row r="99" spans="2:54" ht="12.75" x14ac:dyDescent="0.2">
      <c r="B99" s="192"/>
      <c r="C99" s="192"/>
      <c r="J99" s="192"/>
      <c r="L99" s="192"/>
      <c r="Q99" s="192"/>
      <c r="R99" s="192"/>
      <c r="S99" s="91" t="s">
        <v>199</v>
      </c>
      <c r="T99" s="92"/>
      <c r="U99" s="192"/>
      <c r="V99" s="192"/>
      <c r="W99" s="192"/>
      <c r="X99" s="192"/>
      <c r="Y99" s="192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  <c r="AR99" s="192"/>
      <c r="AS99" s="192"/>
      <c r="AT99" s="192"/>
      <c r="AU99" s="192"/>
      <c r="AV99" s="192"/>
      <c r="AW99" s="192"/>
      <c r="AX99" s="192"/>
      <c r="AY99" s="192"/>
      <c r="AZ99" s="192"/>
      <c r="BA99" s="192"/>
      <c r="BB99" s="192"/>
    </row>
    <row r="100" spans="2:54" ht="12.75" x14ac:dyDescent="0.2">
      <c r="B100" s="192"/>
      <c r="C100" s="192"/>
      <c r="J100" s="192"/>
      <c r="L100" s="192"/>
      <c r="Q100" s="192"/>
      <c r="R100" s="192"/>
      <c r="S100" s="91" t="s">
        <v>200</v>
      </c>
      <c r="T100" s="92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  <c r="AR100" s="192"/>
      <c r="AS100" s="192"/>
      <c r="AT100" s="192"/>
      <c r="AU100" s="192"/>
      <c r="AV100" s="192"/>
      <c r="AW100" s="192"/>
      <c r="AX100" s="192"/>
      <c r="AY100" s="192"/>
      <c r="AZ100" s="192"/>
      <c r="BA100" s="192"/>
      <c r="BB100" s="192"/>
    </row>
    <row r="101" spans="2:54" ht="12.75" x14ac:dyDescent="0.2">
      <c r="B101" s="192"/>
      <c r="C101" s="192"/>
      <c r="J101" s="192"/>
      <c r="L101" s="192"/>
      <c r="Q101" s="192"/>
      <c r="R101" s="192"/>
      <c r="S101" s="91" t="s">
        <v>201</v>
      </c>
      <c r="T101" s="92"/>
      <c r="U101" s="192"/>
      <c r="V101" s="192"/>
      <c r="W101" s="192"/>
      <c r="X101" s="192"/>
      <c r="Y101" s="192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  <c r="AR101" s="192"/>
      <c r="AS101" s="192"/>
      <c r="AT101" s="192"/>
      <c r="AU101" s="192"/>
      <c r="AV101" s="192"/>
      <c r="AW101" s="192"/>
      <c r="AX101" s="192"/>
      <c r="AY101" s="192"/>
      <c r="AZ101" s="192"/>
      <c r="BA101" s="192"/>
      <c r="BB101" s="192"/>
    </row>
    <row r="102" spans="2:54" ht="12.75" x14ac:dyDescent="0.2">
      <c r="B102" s="192"/>
      <c r="C102" s="192"/>
      <c r="J102" s="192"/>
      <c r="L102" s="192"/>
      <c r="Q102" s="192"/>
      <c r="R102" s="192"/>
      <c r="S102" s="91" t="s">
        <v>202</v>
      </c>
      <c r="T102" s="92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  <c r="AR102" s="192"/>
      <c r="AS102" s="192"/>
      <c r="AT102" s="192"/>
      <c r="AU102" s="192"/>
      <c r="AV102" s="192"/>
      <c r="AW102" s="192"/>
      <c r="AX102" s="192"/>
      <c r="AY102" s="192"/>
      <c r="AZ102" s="192"/>
      <c r="BA102" s="192"/>
      <c r="BB102" s="192"/>
    </row>
    <row r="103" spans="2:54" ht="12.75" x14ac:dyDescent="0.2">
      <c r="B103" s="192"/>
      <c r="C103" s="192"/>
      <c r="J103" s="192"/>
      <c r="L103" s="192"/>
      <c r="Q103" s="192"/>
      <c r="R103" s="192"/>
      <c r="S103" s="91" t="s">
        <v>203</v>
      </c>
      <c r="T103" s="92"/>
      <c r="U103" s="192"/>
      <c r="V103" s="192"/>
      <c r="W103" s="192"/>
      <c r="X103" s="192"/>
      <c r="Y103" s="192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  <c r="AR103" s="192"/>
      <c r="AS103" s="192"/>
      <c r="AT103" s="192"/>
      <c r="AU103" s="192"/>
      <c r="AV103" s="192"/>
      <c r="AW103" s="192"/>
      <c r="AX103" s="192"/>
      <c r="AY103" s="192"/>
      <c r="AZ103" s="192"/>
      <c r="BA103" s="192"/>
      <c r="BB103" s="192"/>
    </row>
    <row r="104" spans="2:54" ht="12.75" x14ac:dyDescent="0.2">
      <c r="B104" s="192"/>
      <c r="C104" s="192"/>
      <c r="J104" s="192"/>
      <c r="L104" s="192"/>
      <c r="Q104" s="192"/>
      <c r="R104" s="192"/>
      <c r="S104" s="91" t="s">
        <v>204</v>
      </c>
      <c r="T104" s="92"/>
      <c r="U104" s="192"/>
      <c r="V104" s="192"/>
      <c r="W104" s="192"/>
      <c r="X104" s="192"/>
      <c r="Y104" s="192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  <c r="AR104" s="192"/>
      <c r="AS104" s="192"/>
      <c r="AT104" s="192"/>
      <c r="AU104" s="192"/>
      <c r="AV104" s="192"/>
      <c r="AW104" s="192"/>
      <c r="AX104" s="192"/>
      <c r="AY104" s="192"/>
      <c r="AZ104" s="192"/>
      <c r="BA104" s="192"/>
      <c r="BB104" s="192"/>
    </row>
    <row r="105" spans="2:54" ht="12.75" x14ac:dyDescent="0.2">
      <c r="B105" s="192"/>
      <c r="C105" s="192"/>
      <c r="J105" s="192"/>
      <c r="L105" s="192"/>
      <c r="Q105" s="192"/>
      <c r="R105" s="192"/>
      <c r="S105" s="91" t="s">
        <v>205</v>
      </c>
      <c r="T105" s="92"/>
      <c r="U105" s="192"/>
      <c r="V105" s="192"/>
      <c r="W105" s="192"/>
      <c r="X105" s="192"/>
      <c r="Y105" s="192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  <c r="AR105" s="192"/>
      <c r="AS105" s="192"/>
      <c r="AT105" s="192"/>
      <c r="AU105" s="192"/>
      <c r="AV105" s="192"/>
      <c r="AW105" s="192"/>
      <c r="AX105" s="192"/>
      <c r="AY105" s="192"/>
      <c r="AZ105" s="192"/>
      <c r="BA105" s="192"/>
      <c r="BB105" s="192"/>
    </row>
    <row r="106" spans="2:54" ht="12.75" x14ac:dyDescent="0.2">
      <c r="B106" s="192"/>
      <c r="C106" s="192"/>
      <c r="J106" s="192"/>
      <c r="L106" s="192"/>
      <c r="Q106" s="192"/>
      <c r="R106" s="192"/>
      <c r="S106" s="91" t="s">
        <v>206</v>
      </c>
      <c r="T106" s="92"/>
      <c r="U106" s="192"/>
      <c r="V106" s="192"/>
      <c r="W106" s="192"/>
      <c r="X106" s="192"/>
      <c r="Y106" s="192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  <c r="AR106" s="192"/>
      <c r="AS106" s="192"/>
      <c r="AT106" s="192"/>
      <c r="AU106" s="192"/>
      <c r="AV106" s="192"/>
      <c r="AW106" s="192"/>
      <c r="AX106" s="192"/>
      <c r="AY106" s="192"/>
      <c r="AZ106" s="192"/>
      <c r="BA106" s="192"/>
      <c r="BB106" s="192"/>
    </row>
    <row r="107" spans="2:54" ht="12.75" x14ac:dyDescent="0.2">
      <c r="B107" s="192"/>
      <c r="C107" s="192"/>
      <c r="J107" s="192"/>
      <c r="L107" s="192"/>
      <c r="Q107" s="192"/>
      <c r="R107" s="192"/>
      <c r="S107" s="91" t="s">
        <v>89</v>
      </c>
      <c r="T107" s="92">
        <v>1</v>
      </c>
      <c r="U107" s="192"/>
      <c r="V107" s="192"/>
      <c r="W107" s="192"/>
      <c r="X107" s="192"/>
      <c r="Y107" s="192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  <c r="AR107" s="192"/>
      <c r="AS107" s="192"/>
      <c r="AT107" s="192"/>
      <c r="AU107" s="192"/>
      <c r="AV107" s="192"/>
      <c r="AW107" s="192"/>
      <c r="AX107" s="192"/>
      <c r="AY107" s="192"/>
      <c r="AZ107" s="192"/>
      <c r="BA107" s="192"/>
      <c r="BB107" s="192"/>
    </row>
    <row r="108" spans="2:54" ht="12.75" x14ac:dyDescent="0.2">
      <c r="B108" s="192"/>
      <c r="C108" s="192"/>
      <c r="J108" s="192"/>
      <c r="L108" s="192"/>
      <c r="Q108" s="192"/>
      <c r="R108" s="192"/>
      <c r="S108" s="91" t="s">
        <v>207</v>
      </c>
      <c r="T108" s="92">
        <v>1</v>
      </c>
      <c r="U108" s="192"/>
      <c r="V108" s="192"/>
      <c r="W108" s="192"/>
      <c r="X108" s="192"/>
      <c r="Y108" s="192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  <c r="AR108" s="192"/>
      <c r="AS108" s="192"/>
      <c r="AT108" s="192"/>
      <c r="AU108" s="192"/>
      <c r="AV108" s="192"/>
      <c r="AW108" s="192"/>
      <c r="AX108" s="192"/>
      <c r="AY108" s="192"/>
      <c r="AZ108" s="192"/>
      <c r="BA108" s="192"/>
      <c r="BB108" s="192"/>
    </row>
    <row r="109" spans="2:54" ht="12.75" x14ac:dyDescent="0.2">
      <c r="B109" s="192"/>
      <c r="C109" s="192"/>
      <c r="J109" s="192"/>
      <c r="L109" s="192"/>
      <c r="Q109" s="192"/>
      <c r="R109" s="192"/>
      <c r="S109" s="91" t="s">
        <v>90</v>
      </c>
      <c r="T109" s="92">
        <v>1</v>
      </c>
      <c r="U109" s="192"/>
      <c r="V109" s="192"/>
      <c r="W109" s="192"/>
      <c r="X109" s="192"/>
      <c r="Y109" s="192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  <c r="AR109" s="192"/>
      <c r="AS109" s="192"/>
      <c r="AT109" s="192"/>
      <c r="AU109" s="192"/>
      <c r="AV109" s="192"/>
      <c r="AW109" s="192"/>
      <c r="AX109" s="192"/>
      <c r="AY109" s="192"/>
      <c r="AZ109" s="192"/>
      <c r="BA109" s="192"/>
      <c r="BB109" s="192"/>
    </row>
    <row r="110" spans="2:54" ht="12.75" x14ac:dyDescent="0.2">
      <c r="B110" s="192"/>
      <c r="C110" s="192"/>
      <c r="J110" s="192"/>
      <c r="L110" s="192"/>
      <c r="Q110" s="192"/>
      <c r="R110" s="192"/>
      <c r="S110" s="91" t="s">
        <v>208</v>
      </c>
      <c r="T110" s="92"/>
      <c r="U110" s="192"/>
      <c r="V110" s="192"/>
      <c r="W110" s="192"/>
      <c r="X110" s="192"/>
      <c r="Y110" s="192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  <c r="AR110" s="192"/>
      <c r="AS110" s="192"/>
      <c r="AT110" s="192"/>
      <c r="AU110" s="192"/>
      <c r="AV110" s="192"/>
      <c r="AW110" s="192"/>
      <c r="AX110" s="192"/>
      <c r="AY110" s="192"/>
      <c r="AZ110" s="192"/>
      <c r="BA110" s="192"/>
      <c r="BB110" s="192"/>
    </row>
    <row r="111" spans="2:54" ht="12.75" x14ac:dyDescent="0.2">
      <c r="B111" s="192"/>
      <c r="C111" s="192"/>
      <c r="J111" s="192"/>
      <c r="L111" s="192"/>
      <c r="Q111" s="192"/>
      <c r="R111" s="192"/>
      <c r="S111" s="91" t="s">
        <v>209</v>
      </c>
      <c r="T111" s="92"/>
      <c r="U111" s="192"/>
      <c r="V111" s="192"/>
      <c r="W111" s="192"/>
      <c r="X111" s="192"/>
      <c r="Y111" s="192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  <c r="AR111" s="192"/>
      <c r="AS111" s="192"/>
      <c r="AT111" s="192"/>
      <c r="AU111" s="192"/>
      <c r="AV111" s="192"/>
      <c r="AW111" s="192"/>
      <c r="AX111" s="192"/>
      <c r="AY111" s="192"/>
      <c r="AZ111" s="192"/>
      <c r="BA111" s="192"/>
      <c r="BB111" s="192"/>
    </row>
    <row r="112" spans="2:54" ht="12.75" x14ac:dyDescent="0.2">
      <c r="B112" s="192"/>
      <c r="C112" s="192"/>
      <c r="J112" s="192"/>
      <c r="L112" s="192"/>
      <c r="Q112" s="192"/>
      <c r="R112" s="192"/>
      <c r="S112" s="91" t="s">
        <v>210</v>
      </c>
      <c r="T112" s="92">
        <v>1</v>
      </c>
      <c r="U112" s="192"/>
      <c r="V112" s="192"/>
      <c r="W112" s="192"/>
      <c r="X112" s="192"/>
      <c r="Y112" s="192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  <c r="AR112" s="192"/>
      <c r="AS112" s="192"/>
      <c r="AT112" s="192"/>
      <c r="AU112" s="192"/>
      <c r="AV112" s="192"/>
      <c r="AW112" s="192"/>
      <c r="AX112" s="192"/>
      <c r="AY112" s="192"/>
      <c r="AZ112" s="192"/>
      <c r="BA112" s="192"/>
      <c r="BB112" s="192"/>
    </row>
    <row r="113" spans="2:54" ht="12.75" x14ac:dyDescent="0.2">
      <c r="B113" s="192"/>
      <c r="C113" s="192"/>
      <c r="J113" s="192"/>
      <c r="L113" s="192"/>
      <c r="Q113" s="192"/>
      <c r="R113" s="192"/>
      <c r="S113" s="91" t="s">
        <v>211</v>
      </c>
      <c r="T113" s="92">
        <v>1</v>
      </c>
      <c r="U113" s="192"/>
      <c r="V113" s="192"/>
      <c r="W113" s="192"/>
      <c r="X113" s="192"/>
      <c r="Y113" s="192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  <c r="AR113" s="192"/>
      <c r="AS113" s="192"/>
      <c r="AT113" s="192"/>
      <c r="AU113" s="192"/>
      <c r="AV113" s="192"/>
      <c r="AW113" s="192"/>
      <c r="AX113" s="192"/>
      <c r="AY113" s="192"/>
      <c r="AZ113" s="192"/>
      <c r="BA113" s="192"/>
      <c r="BB113" s="192"/>
    </row>
    <row r="114" spans="2:54" ht="12.75" x14ac:dyDescent="0.2">
      <c r="B114" s="192"/>
      <c r="C114" s="192"/>
      <c r="J114" s="192"/>
      <c r="L114" s="192"/>
      <c r="Q114" s="192"/>
      <c r="R114" s="192"/>
      <c r="S114" s="91" t="s">
        <v>120</v>
      </c>
      <c r="T114" s="92">
        <v>2</v>
      </c>
      <c r="U114" s="192"/>
      <c r="V114" s="192"/>
      <c r="W114" s="192"/>
      <c r="X114" s="192"/>
      <c r="Y114" s="192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  <c r="AR114" s="192"/>
      <c r="AS114" s="192"/>
      <c r="AT114" s="192"/>
      <c r="AU114" s="192"/>
      <c r="AV114" s="192"/>
      <c r="AW114" s="192"/>
      <c r="AX114" s="192"/>
      <c r="AY114" s="192"/>
      <c r="AZ114" s="192"/>
      <c r="BA114" s="192"/>
      <c r="BB114" s="192"/>
    </row>
    <row r="115" spans="2:54" ht="12.75" x14ac:dyDescent="0.2">
      <c r="B115" s="192"/>
      <c r="C115" s="192"/>
      <c r="J115" s="192"/>
      <c r="L115" s="192"/>
      <c r="Q115" s="192"/>
      <c r="R115" s="192"/>
      <c r="S115" s="91" t="s">
        <v>212</v>
      </c>
      <c r="T115" s="92"/>
      <c r="U115" s="192"/>
      <c r="V115" s="192"/>
      <c r="W115" s="192"/>
      <c r="X115" s="192"/>
      <c r="Y115" s="192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  <c r="AR115" s="192"/>
      <c r="AS115" s="192"/>
      <c r="AT115" s="192"/>
      <c r="AU115" s="192"/>
      <c r="AV115" s="192"/>
      <c r="AW115" s="192"/>
      <c r="AX115" s="192"/>
      <c r="AY115" s="192"/>
      <c r="AZ115" s="192"/>
      <c r="BA115" s="192"/>
      <c r="BB115" s="192"/>
    </row>
    <row r="116" spans="2:54" ht="12.75" x14ac:dyDescent="0.2">
      <c r="B116" s="192"/>
      <c r="C116" s="192"/>
      <c r="J116" s="192"/>
      <c r="L116" s="192"/>
      <c r="Q116" s="192"/>
      <c r="R116" s="192"/>
      <c r="S116" s="91" t="s">
        <v>213</v>
      </c>
      <c r="T116" s="92"/>
      <c r="U116" s="192"/>
      <c r="V116" s="192"/>
      <c r="W116" s="192"/>
      <c r="X116" s="192"/>
      <c r="Y116" s="192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  <c r="AR116" s="192"/>
      <c r="AS116" s="192"/>
      <c r="AT116" s="192"/>
      <c r="AU116" s="192"/>
      <c r="AV116" s="192"/>
      <c r="AW116" s="192"/>
      <c r="AX116" s="192"/>
      <c r="AY116" s="192"/>
      <c r="AZ116" s="192"/>
      <c r="BA116" s="192"/>
      <c r="BB116" s="192"/>
    </row>
    <row r="117" spans="2:54" ht="12.75" x14ac:dyDescent="0.2">
      <c r="B117" s="192"/>
      <c r="C117" s="192"/>
      <c r="J117" s="192"/>
      <c r="L117" s="192"/>
      <c r="Q117" s="192"/>
      <c r="R117" s="192"/>
      <c r="S117" s="91" t="s">
        <v>214</v>
      </c>
      <c r="T117" s="92">
        <v>2</v>
      </c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  <c r="AR117" s="192"/>
      <c r="AS117" s="192"/>
      <c r="AT117" s="192"/>
      <c r="AU117" s="192"/>
      <c r="AV117" s="192"/>
      <c r="AW117" s="192"/>
      <c r="AX117" s="192"/>
      <c r="AY117" s="192"/>
      <c r="AZ117" s="192"/>
      <c r="BA117" s="192"/>
      <c r="BB117" s="192"/>
    </row>
    <row r="118" spans="2:54" ht="12.75" x14ac:dyDescent="0.2">
      <c r="B118" s="192"/>
      <c r="C118" s="192"/>
      <c r="J118" s="192"/>
      <c r="L118" s="192"/>
      <c r="Q118" s="192"/>
      <c r="R118" s="192"/>
      <c r="S118" s="91" t="s">
        <v>215</v>
      </c>
      <c r="T118" s="92">
        <v>2</v>
      </c>
      <c r="U118" s="192"/>
      <c r="V118" s="192"/>
      <c r="W118" s="192"/>
      <c r="X118" s="192"/>
      <c r="Y118" s="192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  <c r="AR118" s="192"/>
      <c r="AS118" s="192"/>
      <c r="AT118" s="192"/>
      <c r="AU118" s="192"/>
      <c r="AV118" s="192"/>
      <c r="AW118" s="192"/>
      <c r="AX118" s="192"/>
      <c r="AY118" s="192"/>
      <c r="AZ118" s="192"/>
      <c r="BA118" s="192"/>
      <c r="BB118" s="192"/>
    </row>
    <row r="119" spans="2:54" ht="12.75" x14ac:dyDescent="0.2">
      <c r="B119" s="192"/>
      <c r="C119" s="192"/>
      <c r="J119" s="192"/>
      <c r="L119" s="192"/>
      <c r="Q119" s="192"/>
      <c r="R119" s="192"/>
      <c r="S119" s="91" t="s">
        <v>121</v>
      </c>
      <c r="T119" s="92">
        <v>2</v>
      </c>
      <c r="U119" s="192"/>
      <c r="V119" s="192"/>
      <c r="W119" s="192"/>
      <c r="X119" s="192"/>
      <c r="Y119" s="192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  <c r="AO119" s="192"/>
      <c r="AP119" s="192"/>
      <c r="AQ119" s="192"/>
      <c r="AR119" s="192"/>
      <c r="AS119" s="192"/>
      <c r="AT119" s="192"/>
      <c r="AU119" s="192"/>
      <c r="AV119" s="192"/>
      <c r="AW119" s="192"/>
      <c r="AX119" s="192"/>
      <c r="AY119" s="192"/>
      <c r="AZ119" s="192"/>
      <c r="BA119" s="192"/>
      <c r="BB119" s="192"/>
    </row>
    <row r="120" spans="2:54" ht="12.75" x14ac:dyDescent="0.2">
      <c r="B120" s="192"/>
      <c r="C120" s="192"/>
      <c r="J120" s="192"/>
      <c r="L120" s="192"/>
      <c r="Q120" s="192"/>
      <c r="R120" s="192"/>
      <c r="S120" s="91" t="s">
        <v>216</v>
      </c>
      <c r="T120" s="92"/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192"/>
      <c r="AR120" s="192"/>
      <c r="AS120" s="192"/>
      <c r="AT120" s="192"/>
      <c r="AU120" s="192"/>
      <c r="AV120" s="192"/>
      <c r="AW120" s="192"/>
      <c r="AX120" s="192"/>
      <c r="AY120" s="192"/>
      <c r="AZ120" s="192"/>
      <c r="BA120" s="192"/>
      <c r="BB120" s="192"/>
    </row>
    <row r="121" spans="2:54" ht="12.75" x14ac:dyDescent="0.2">
      <c r="B121" s="192"/>
      <c r="C121" s="192"/>
      <c r="J121" s="192"/>
      <c r="L121" s="192"/>
      <c r="Q121" s="192"/>
      <c r="R121" s="192"/>
      <c r="S121" s="91" t="s">
        <v>217</v>
      </c>
      <c r="T121" s="92"/>
      <c r="U121" s="192"/>
      <c r="V121" s="192"/>
      <c r="W121" s="192"/>
      <c r="X121" s="192"/>
      <c r="Y121" s="192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  <c r="AR121" s="192"/>
      <c r="AS121" s="192"/>
      <c r="AT121" s="192"/>
      <c r="AU121" s="192"/>
      <c r="AV121" s="192"/>
      <c r="AW121" s="192"/>
      <c r="AX121" s="192"/>
      <c r="AY121" s="192"/>
      <c r="AZ121" s="192"/>
      <c r="BA121" s="192"/>
      <c r="BB121" s="192"/>
    </row>
    <row r="122" spans="2:54" ht="12.75" x14ac:dyDescent="0.2">
      <c r="B122" s="192"/>
      <c r="C122" s="192"/>
      <c r="J122" s="192"/>
      <c r="L122" s="192"/>
      <c r="Q122" s="192"/>
      <c r="R122" s="192"/>
      <c r="S122" s="91" t="s">
        <v>218</v>
      </c>
      <c r="T122" s="92"/>
      <c r="U122" s="192"/>
      <c r="V122" s="192"/>
      <c r="W122" s="192"/>
      <c r="X122" s="192"/>
      <c r="Y122" s="192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  <c r="AR122" s="192"/>
      <c r="AS122" s="192"/>
      <c r="AT122" s="192"/>
      <c r="AU122" s="192"/>
      <c r="AV122" s="192"/>
      <c r="AW122" s="192"/>
      <c r="AX122" s="192"/>
      <c r="AY122" s="192"/>
      <c r="AZ122" s="192"/>
      <c r="BA122" s="192"/>
      <c r="BB122" s="192"/>
    </row>
    <row r="123" spans="2:54" ht="12.75" x14ac:dyDescent="0.2">
      <c r="B123" s="192"/>
      <c r="C123" s="192"/>
      <c r="J123" s="192"/>
      <c r="L123" s="192"/>
      <c r="Q123" s="192"/>
      <c r="R123" s="192"/>
      <c r="S123" s="91" t="s">
        <v>219</v>
      </c>
      <c r="T123" s="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  <c r="AR123" s="192"/>
      <c r="AS123" s="192"/>
      <c r="AT123" s="192"/>
      <c r="AU123" s="192"/>
      <c r="AV123" s="192"/>
      <c r="AW123" s="192"/>
      <c r="AX123" s="192"/>
      <c r="AY123" s="192"/>
      <c r="AZ123" s="192"/>
      <c r="BA123" s="192"/>
      <c r="BB123" s="192"/>
    </row>
    <row r="124" spans="2:54" ht="12.75" x14ac:dyDescent="0.2">
      <c r="B124" s="192"/>
      <c r="C124" s="192"/>
      <c r="J124" s="192"/>
      <c r="L124" s="192"/>
      <c r="Q124" s="192"/>
      <c r="R124" s="192"/>
      <c r="S124" s="91" t="s">
        <v>220</v>
      </c>
      <c r="T124" s="92"/>
      <c r="U124" s="192"/>
      <c r="V124" s="192"/>
      <c r="W124" s="192"/>
      <c r="X124" s="192"/>
      <c r="Y124" s="192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  <c r="AO124" s="192"/>
      <c r="AP124" s="192"/>
      <c r="AQ124" s="192"/>
      <c r="AR124" s="192"/>
      <c r="AS124" s="192"/>
      <c r="AT124" s="192"/>
      <c r="AU124" s="192"/>
      <c r="AV124" s="192"/>
      <c r="AW124" s="192"/>
      <c r="AX124" s="192"/>
      <c r="AY124" s="192"/>
      <c r="AZ124" s="192"/>
      <c r="BA124" s="192"/>
      <c r="BB124" s="192"/>
    </row>
    <row r="125" spans="2:54" ht="12.75" x14ac:dyDescent="0.2">
      <c r="B125" s="192"/>
      <c r="C125" s="192"/>
      <c r="J125" s="192"/>
      <c r="L125" s="192"/>
      <c r="Q125" s="192"/>
      <c r="R125" s="192"/>
      <c r="S125" s="91" t="s">
        <v>221</v>
      </c>
      <c r="T125" s="92"/>
      <c r="U125" s="192"/>
      <c r="V125" s="192"/>
      <c r="W125" s="192"/>
      <c r="X125" s="192"/>
      <c r="Y125" s="192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  <c r="AK125" s="192"/>
      <c r="AL125" s="192"/>
      <c r="AM125" s="192"/>
      <c r="AN125" s="192"/>
      <c r="AO125" s="192"/>
      <c r="AP125" s="192"/>
      <c r="AQ125" s="192"/>
      <c r="AR125" s="192"/>
      <c r="AS125" s="192"/>
      <c r="AT125" s="192"/>
      <c r="AU125" s="192"/>
      <c r="AV125" s="192"/>
      <c r="AW125" s="192"/>
      <c r="AX125" s="192"/>
      <c r="AY125" s="192"/>
      <c r="AZ125" s="192"/>
      <c r="BA125" s="192"/>
      <c r="BB125" s="192"/>
    </row>
    <row r="126" spans="2:54" ht="12.75" x14ac:dyDescent="0.2">
      <c r="B126" s="192"/>
      <c r="C126" s="192"/>
      <c r="J126" s="192"/>
      <c r="L126" s="192"/>
      <c r="Q126" s="192"/>
      <c r="R126" s="192"/>
      <c r="S126" s="91" t="s">
        <v>222</v>
      </c>
      <c r="T126" s="92"/>
      <c r="U126" s="192"/>
      <c r="V126" s="192"/>
      <c r="W126" s="192"/>
      <c r="X126" s="192"/>
      <c r="Y126" s="192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/>
      <c r="AR126" s="192"/>
      <c r="AS126" s="192"/>
      <c r="AT126" s="192"/>
      <c r="AU126" s="192"/>
      <c r="AV126" s="192"/>
      <c r="AW126" s="192"/>
      <c r="AX126" s="192"/>
      <c r="AY126" s="192"/>
      <c r="AZ126" s="192"/>
      <c r="BA126" s="192"/>
      <c r="BB126" s="192"/>
    </row>
    <row r="127" spans="2:54" ht="12.75" x14ac:dyDescent="0.2">
      <c r="B127" s="192"/>
      <c r="C127" s="192"/>
      <c r="J127" s="192"/>
      <c r="L127" s="192"/>
      <c r="Q127" s="192"/>
      <c r="R127" s="192"/>
      <c r="S127" s="91" t="s">
        <v>223</v>
      </c>
      <c r="T127" s="92"/>
      <c r="U127" s="192"/>
      <c r="V127" s="192"/>
      <c r="W127" s="192"/>
      <c r="X127" s="192"/>
      <c r="Y127" s="192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  <c r="AR127" s="192"/>
      <c r="AS127" s="192"/>
      <c r="AT127" s="192"/>
      <c r="AU127" s="192"/>
      <c r="AV127" s="192"/>
      <c r="AW127" s="192"/>
      <c r="AX127" s="192"/>
      <c r="AY127" s="192"/>
      <c r="AZ127" s="192"/>
      <c r="BA127" s="192"/>
      <c r="BB127" s="192"/>
    </row>
    <row r="128" spans="2:54" ht="12.75" x14ac:dyDescent="0.2">
      <c r="B128" s="192"/>
      <c r="C128" s="192"/>
      <c r="J128" s="192"/>
      <c r="L128" s="192"/>
      <c r="Q128" s="192"/>
      <c r="R128" s="192"/>
      <c r="S128" s="91" t="s">
        <v>224</v>
      </c>
      <c r="T128" s="92"/>
      <c r="U128" s="192"/>
      <c r="V128" s="192"/>
      <c r="W128" s="192"/>
      <c r="X128" s="192"/>
      <c r="Y128" s="192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  <c r="AR128" s="192"/>
      <c r="AS128" s="192"/>
      <c r="AT128" s="192"/>
      <c r="AU128" s="192"/>
      <c r="AV128" s="192"/>
      <c r="AW128" s="192"/>
      <c r="AX128" s="192"/>
      <c r="AY128" s="192"/>
      <c r="AZ128" s="192"/>
      <c r="BA128" s="192"/>
      <c r="BB128" s="192"/>
    </row>
    <row r="129" spans="2:54" ht="12.75" x14ac:dyDescent="0.2">
      <c r="B129" s="192"/>
      <c r="C129" s="192"/>
      <c r="J129" s="192"/>
      <c r="L129" s="192"/>
      <c r="Q129" s="192"/>
      <c r="R129" s="192"/>
      <c r="S129" s="91" t="s">
        <v>225</v>
      </c>
      <c r="T129" s="92"/>
      <c r="U129" s="192"/>
      <c r="V129" s="192"/>
      <c r="W129" s="192"/>
      <c r="X129" s="192"/>
      <c r="Y129" s="192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  <c r="AR129" s="192"/>
      <c r="AS129" s="192"/>
      <c r="AT129" s="192"/>
      <c r="AU129" s="192"/>
      <c r="AV129" s="192"/>
      <c r="AW129" s="192"/>
      <c r="AX129" s="192"/>
      <c r="AY129" s="192"/>
      <c r="AZ129" s="192"/>
      <c r="BA129" s="192"/>
      <c r="BB129" s="192"/>
    </row>
    <row r="130" spans="2:54" ht="12.75" x14ac:dyDescent="0.2">
      <c r="B130" s="192"/>
      <c r="C130" s="192"/>
      <c r="J130" s="192"/>
      <c r="L130" s="192"/>
      <c r="Q130" s="192"/>
      <c r="R130" s="192"/>
      <c r="S130" s="91" t="s">
        <v>226</v>
      </c>
      <c r="T130" s="92"/>
      <c r="U130" s="192"/>
      <c r="V130" s="192"/>
      <c r="W130" s="192"/>
      <c r="X130" s="192"/>
      <c r="Y130" s="192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  <c r="AR130" s="192"/>
      <c r="AS130" s="192"/>
      <c r="AT130" s="192"/>
      <c r="AU130" s="192"/>
      <c r="AV130" s="192"/>
      <c r="AW130" s="192"/>
      <c r="AX130" s="192"/>
      <c r="AY130" s="192"/>
      <c r="AZ130" s="192"/>
      <c r="BA130" s="192"/>
      <c r="BB130" s="192"/>
    </row>
    <row r="131" spans="2:54" ht="12.75" x14ac:dyDescent="0.2">
      <c r="B131" s="192"/>
      <c r="C131" s="192"/>
      <c r="J131" s="192"/>
      <c r="L131" s="192"/>
      <c r="Q131" s="192"/>
      <c r="R131" s="192"/>
      <c r="S131" s="91" t="s">
        <v>227</v>
      </c>
      <c r="T131" s="92"/>
      <c r="U131" s="192"/>
      <c r="V131" s="192"/>
      <c r="W131" s="192"/>
      <c r="X131" s="192"/>
      <c r="Y131" s="192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  <c r="AR131" s="192"/>
      <c r="AS131" s="192"/>
      <c r="AT131" s="192"/>
      <c r="AU131" s="192"/>
      <c r="AV131" s="192"/>
      <c r="AW131" s="192"/>
      <c r="AX131" s="192"/>
      <c r="AY131" s="192"/>
      <c r="AZ131" s="192"/>
      <c r="BA131" s="192"/>
      <c r="BB131" s="192"/>
    </row>
    <row r="132" spans="2:54" ht="12.75" x14ac:dyDescent="0.2">
      <c r="B132" s="192"/>
      <c r="C132" s="192"/>
      <c r="J132" s="192"/>
      <c r="L132" s="192"/>
      <c r="Q132" s="192"/>
      <c r="R132" s="192"/>
      <c r="S132" s="91" t="s">
        <v>228</v>
      </c>
      <c r="T132" s="92"/>
      <c r="U132" s="192"/>
      <c r="V132" s="192"/>
      <c r="W132" s="192"/>
      <c r="X132" s="192"/>
      <c r="Y132" s="192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  <c r="AR132" s="192"/>
      <c r="AS132" s="192"/>
      <c r="AT132" s="192"/>
      <c r="AU132" s="192"/>
      <c r="AV132" s="192"/>
      <c r="AW132" s="192"/>
      <c r="AX132" s="192"/>
      <c r="AY132" s="192"/>
      <c r="AZ132" s="192"/>
      <c r="BA132" s="192"/>
      <c r="BB132" s="192"/>
    </row>
    <row r="133" spans="2:54" ht="12.75" x14ac:dyDescent="0.2">
      <c r="B133" s="192"/>
      <c r="C133" s="192"/>
      <c r="J133" s="192"/>
      <c r="L133" s="192"/>
      <c r="Q133" s="192"/>
      <c r="R133" s="192"/>
      <c r="S133" s="91" t="s">
        <v>229</v>
      </c>
      <c r="T133" s="92"/>
      <c r="U133" s="192"/>
      <c r="V133" s="192"/>
      <c r="W133" s="192"/>
      <c r="X133" s="192"/>
      <c r="Y133" s="192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  <c r="AR133" s="192"/>
      <c r="AS133" s="192"/>
      <c r="AT133" s="192"/>
      <c r="AU133" s="192"/>
      <c r="AV133" s="192"/>
      <c r="AW133" s="192"/>
      <c r="AX133" s="192"/>
      <c r="AY133" s="192"/>
      <c r="AZ133" s="192"/>
      <c r="BA133" s="192"/>
      <c r="BB133" s="192"/>
    </row>
    <row r="134" spans="2:54" ht="12.75" x14ac:dyDescent="0.2">
      <c r="B134" s="192"/>
      <c r="C134" s="192"/>
      <c r="J134" s="192"/>
      <c r="L134" s="192"/>
      <c r="Q134" s="192"/>
      <c r="R134" s="192"/>
      <c r="S134" s="91" t="s">
        <v>230</v>
      </c>
      <c r="T134" s="92"/>
      <c r="U134" s="192"/>
      <c r="V134" s="192"/>
      <c r="W134" s="192"/>
      <c r="X134" s="192"/>
      <c r="Y134" s="192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  <c r="AR134" s="192"/>
      <c r="AS134" s="192"/>
      <c r="AT134" s="192"/>
      <c r="AU134" s="192"/>
      <c r="AV134" s="192"/>
      <c r="AW134" s="192"/>
      <c r="AX134" s="192"/>
      <c r="AY134" s="192"/>
      <c r="AZ134" s="192"/>
      <c r="BA134" s="192"/>
      <c r="BB134" s="192"/>
    </row>
    <row r="135" spans="2:54" ht="12.75" x14ac:dyDescent="0.2">
      <c r="B135" s="192"/>
      <c r="C135" s="192"/>
      <c r="J135" s="192"/>
      <c r="L135" s="192"/>
      <c r="Q135" s="192"/>
      <c r="R135" s="192"/>
      <c r="S135" s="91" t="s">
        <v>91</v>
      </c>
      <c r="T135" s="92">
        <v>1</v>
      </c>
      <c r="U135" s="192"/>
      <c r="V135" s="192"/>
      <c r="W135" s="192"/>
      <c r="X135" s="192"/>
      <c r="Y135" s="192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  <c r="AR135" s="192"/>
      <c r="AS135" s="192"/>
      <c r="AT135" s="192"/>
      <c r="AU135" s="192"/>
      <c r="AV135" s="192"/>
      <c r="AW135" s="192"/>
      <c r="AX135" s="192"/>
      <c r="AY135" s="192"/>
      <c r="AZ135" s="192"/>
      <c r="BA135" s="192"/>
      <c r="BB135" s="192"/>
    </row>
    <row r="136" spans="2:54" ht="12.75" x14ac:dyDescent="0.2">
      <c r="B136" s="192"/>
      <c r="C136" s="192"/>
      <c r="J136" s="192"/>
      <c r="L136" s="192"/>
      <c r="Q136" s="192"/>
      <c r="R136" s="192"/>
      <c r="S136" s="91" t="s">
        <v>231</v>
      </c>
      <c r="T136" s="92"/>
      <c r="U136" s="192"/>
      <c r="V136" s="192"/>
      <c r="W136" s="192"/>
      <c r="X136" s="192"/>
      <c r="Y136" s="192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192"/>
      <c r="AQ136" s="192"/>
      <c r="AR136" s="192"/>
      <c r="AS136" s="192"/>
      <c r="AT136" s="192"/>
      <c r="AU136" s="192"/>
      <c r="AV136" s="192"/>
      <c r="AW136" s="192"/>
      <c r="AX136" s="192"/>
      <c r="AY136" s="192"/>
      <c r="AZ136" s="192"/>
      <c r="BA136" s="192"/>
      <c r="BB136" s="192"/>
    </row>
    <row r="137" spans="2:54" ht="12.75" x14ac:dyDescent="0.2">
      <c r="B137" s="192"/>
      <c r="C137" s="192"/>
      <c r="J137" s="192"/>
      <c r="L137" s="192"/>
      <c r="Q137" s="192"/>
      <c r="R137" s="192"/>
      <c r="S137" s="91" t="s">
        <v>232</v>
      </c>
      <c r="T137" s="92"/>
      <c r="U137" s="192"/>
      <c r="V137" s="192"/>
      <c r="W137" s="192"/>
      <c r="X137" s="192"/>
      <c r="Y137" s="192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  <c r="AR137" s="192"/>
      <c r="AS137" s="192"/>
      <c r="AT137" s="192"/>
      <c r="AU137" s="192"/>
      <c r="AV137" s="192"/>
      <c r="AW137" s="192"/>
      <c r="AX137" s="192"/>
      <c r="AY137" s="192"/>
      <c r="AZ137" s="192"/>
      <c r="BA137" s="192"/>
      <c r="BB137" s="192"/>
    </row>
    <row r="138" spans="2:54" ht="12.75" x14ac:dyDescent="0.2">
      <c r="B138" s="192"/>
      <c r="C138" s="192"/>
      <c r="J138" s="192"/>
      <c r="L138" s="192"/>
      <c r="Q138" s="192"/>
      <c r="R138" s="192"/>
      <c r="S138" s="91" t="s">
        <v>96</v>
      </c>
      <c r="T138" s="92">
        <v>1</v>
      </c>
      <c r="U138" s="192"/>
      <c r="V138" s="192"/>
      <c r="W138" s="192"/>
      <c r="X138" s="192"/>
      <c r="Y138" s="192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  <c r="AO138" s="192"/>
      <c r="AP138" s="192"/>
      <c r="AQ138" s="192"/>
      <c r="AR138" s="192"/>
      <c r="AS138" s="192"/>
      <c r="AT138" s="192"/>
      <c r="AU138" s="192"/>
      <c r="AV138" s="192"/>
      <c r="AW138" s="192"/>
      <c r="AX138" s="192"/>
      <c r="AY138" s="192"/>
      <c r="AZ138" s="192"/>
      <c r="BA138" s="192"/>
      <c r="BB138" s="192"/>
    </row>
    <row r="139" spans="2:54" ht="12.75" x14ac:dyDescent="0.2">
      <c r="B139" s="192"/>
      <c r="C139" s="192"/>
      <c r="J139" s="192"/>
      <c r="L139" s="192"/>
      <c r="Q139" s="192"/>
      <c r="R139" s="192"/>
      <c r="S139" s="91" t="s">
        <v>233</v>
      </c>
      <c r="T139" s="92"/>
      <c r="U139" s="192"/>
      <c r="V139" s="192"/>
      <c r="W139" s="192"/>
      <c r="X139" s="192"/>
      <c r="Y139" s="192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  <c r="AR139" s="192"/>
      <c r="AS139" s="192"/>
      <c r="AT139" s="192"/>
      <c r="AU139" s="192"/>
      <c r="AV139" s="192"/>
      <c r="AW139" s="192"/>
      <c r="AX139" s="192"/>
      <c r="AY139" s="192"/>
      <c r="AZ139" s="192"/>
      <c r="BA139" s="192"/>
      <c r="BB139" s="192"/>
    </row>
    <row r="140" spans="2:54" ht="12.75" x14ac:dyDescent="0.2">
      <c r="B140" s="192"/>
      <c r="C140" s="192"/>
      <c r="J140" s="192"/>
      <c r="L140" s="192"/>
      <c r="Q140" s="192"/>
      <c r="R140" s="192"/>
      <c r="S140" s="91" t="s">
        <v>234</v>
      </c>
      <c r="T140" s="92"/>
      <c r="U140" s="192"/>
      <c r="V140" s="192"/>
      <c r="W140" s="192"/>
      <c r="X140" s="192"/>
      <c r="Y140" s="192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  <c r="AO140" s="192"/>
      <c r="AP140" s="192"/>
      <c r="AQ140" s="192"/>
      <c r="AR140" s="192"/>
      <c r="AS140" s="192"/>
      <c r="AT140" s="192"/>
      <c r="AU140" s="192"/>
      <c r="AV140" s="192"/>
      <c r="AW140" s="192"/>
      <c r="AX140" s="192"/>
      <c r="AY140" s="192"/>
      <c r="AZ140" s="192"/>
      <c r="BA140" s="192"/>
      <c r="BB140" s="192"/>
    </row>
    <row r="141" spans="2:54" ht="12.75" x14ac:dyDescent="0.2">
      <c r="B141" s="192"/>
      <c r="C141" s="192"/>
      <c r="J141" s="192"/>
      <c r="L141" s="192"/>
      <c r="Q141" s="192"/>
      <c r="R141" s="192"/>
      <c r="S141" s="91" t="s">
        <v>235</v>
      </c>
      <c r="T141" s="92"/>
      <c r="U141" s="192"/>
      <c r="V141" s="192"/>
      <c r="W141" s="192"/>
      <c r="X141" s="192"/>
      <c r="Y141" s="192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/>
      <c r="AR141" s="192"/>
      <c r="AS141" s="192"/>
      <c r="AT141" s="192"/>
      <c r="AU141" s="192"/>
      <c r="AV141" s="192"/>
      <c r="AW141" s="192"/>
      <c r="AX141" s="192"/>
      <c r="AY141" s="192"/>
      <c r="AZ141" s="192"/>
      <c r="BA141" s="192"/>
      <c r="BB141" s="192"/>
    </row>
    <row r="142" spans="2:54" ht="12.75" x14ac:dyDescent="0.2">
      <c r="B142" s="192"/>
      <c r="C142" s="192"/>
      <c r="J142" s="192"/>
      <c r="L142" s="192"/>
      <c r="Q142" s="192"/>
      <c r="R142" s="192"/>
      <c r="S142" s="91" t="s">
        <v>236</v>
      </c>
      <c r="T142" s="92"/>
      <c r="U142" s="192"/>
      <c r="V142" s="192"/>
      <c r="W142" s="192"/>
      <c r="X142" s="192"/>
      <c r="Y142" s="192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2"/>
      <c r="AR142" s="192"/>
      <c r="AS142" s="192"/>
      <c r="AT142" s="192"/>
      <c r="AU142" s="192"/>
      <c r="AV142" s="192"/>
      <c r="AW142" s="192"/>
      <c r="AX142" s="192"/>
      <c r="AY142" s="192"/>
      <c r="AZ142" s="192"/>
      <c r="BA142" s="192"/>
      <c r="BB142" s="192"/>
    </row>
    <row r="143" spans="2:54" ht="12.75" x14ac:dyDescent="0.2">
      <c r="B143" s="192"/>
      <c r="C143" s="192"/>
      <c r="J143" s="192"/>
      <c r="L143" s="192"/>
      <c r="Q143" s="192"/>
      <c r="R143" s="192"/>
      <c r="S143" s="91" t="s">
        <v>237</v>
      </c>
      <c r="T143" s="92"/>
      <c r="U143" s="192"/>
      <c r="V143" s="192"/>
      <c r="W143" s="192"/>
      <c r="X143" s="192"/>
      <c r="Y143" s="192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  <c r="AO143" s="192"/>
      <c r="AP143" s="192"/>
      <c r="AQ143" s="192"/>
      <c r="AR143" s="192"/>
      <c r="AS143" s="192"/>
      <c r="AT143" s="192"/>
      <c r="AU143" s="192"/>
      <c r="AV143" s="192"/>
      <c r="AW143" s="192"/>
      <c r="AX143" s="192"/>
      <c r="AY143" s="192"/>
      <c r="AZ143" s="192"/>
      <c r="BA143" s="192"/>
      <c r="BB143" s="192"/>
    </row>
    <row r="144" spans="2:54" ht="12.75" x14ac:dyDescent="0.2">
      <c r="B144" s="192"/>
      <c r="C144" s="192"/>
      <c r="J144" s="192"/>
      <c r="L144" s="192"/>
      <c r="Q144" s="192"/>
      <c r="R144" s="192"/>
      <c r="S144" s="91" t="s">
        <v>123</v>
      </c>
      <c r="T144" s="92">
        <v>2</v>
      </c>
      <c r="U144" s="192"/>
      <c r="V144" s="192"/>
      <c r="W144" s="192"/>
      <c r="X144" s="192"/>
      <c r="Y144" s="192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  <c r="AO144" s="192"/>
      <c r="AP144" s="192"/>
      <c r="AQ144" s="192"/>
      <c r="AR144" s="192"/>
      <c r="AS144" s="192"/>
      <c r="AT144" s="192"/>
      <c r="AU144" s="192"/>
      <c r="AV144" s="192"/>
      <c r="AW144" s="192"/>
      <c r="AX144" s="192"/>
      <c r="AY144" s="192"/>
      <c r="AZ144" s="192"/>
      <c r="BA144" s="192"/>
      <c r="BB144" s="192"/>
    </row>
    <row r="145" spans="2:54" ht="12.75" x14ac:dyDescent="0.2">
      <c r="B145" s="192"/>
      <c r="C145" s="192"/>
      <c r="J145" s="192"/>
      <c r="L145" s="192"/>
      <c r="Q145" s="192"/>
      <c r="R145" s="192"/>
      <c r="S145" s="91" t="s">
        <v>92</v>
      </c>
      <c r="T145" s="92">
        <v>1</v>
      </c>
      <c r="U145" s="192"/>
      <c r="V145" s="192"/>
      <c r="W145" s="192"/>
      <c r="X145" s="192"/>
      <c r="Y145" s="192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192"/>
      <c r="AK145" s="192"/>
      <c r="AL145" s="192"/>
      <c r="AM145" s="192"/>
      <c r="AN145" s="192"/>
      <c r="AO145" s="192"/>
      <c r="AP145" s="192"/>
      <c r="AQ145" s="192"/>
      <c r="AR145" s="192"/>
      <c r="AS145" s="192"/>
      <c r="AT145" s="192"/>
      <c r="AU145" s="192"/>
      <c r="AV145" s="192"/>
      <c r="AW145" s="192"/>
      <c r="AX145" s="192"/>
      <c r="AY145" s="192"/>
      <c r="AZ145" s="192"/>
      <c r="BA145" s="192"/>
      <c r="BB145" s="192"/>
    </row>
    <row r="146" spans="2:54" ht="12.75" x14ac:dyDescent="0.2">
      <c r="B146" s="192"/>
      <c r="C146" s="192"/>
      <c r="J146" s="192"/>
      <c r="L146" s="192"/>
      <c r="Q146" s="192"/>
      <c r="R146" s="192"/>
      <c r="S146" s="91" t="s">
        <v>124</v>
      </c>
      <c r="T146" s="92">
        <v>2</v>
      </c>
      <c r="U146" s="192"/>
      <c r="V146" s="192"/>
      <c r="W146" s="192"/>
      <c r="X146" s="192"/>
      <c r="Y146" s="192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  <c r="AR146" s="192"/>
      <c r="AS146" s="192"/>
      <c r="AT146" s="192"/>
      <c r="AU146" s="192"/>
      <c r="AV146" s="192"/>
      <c r="AW146" s="192"/>
      <c r="AX146" s="192"/>
      <c r="AY146" s="192"/>
      <c r="AZ146" s="192"/>
      <c r="BA146" s="192"/>
      <c r="BB146" s="192"/>
    </row>
    <row r="147" spans="2:54" ht="12.75" x14ac:dyDescent="0.2">
      <c r="B147" s="192"/>
      <c r="C147" s="192"/>
      <c r="J147" s="192"/>
      <c r="L147" s="192"/>
      <c r="Q147" s="192"/>
      <c r="R147" s="192"/>
      <c r="S147" s="91" t="s">
        <v>238</v>
      </c>
      <c r="T147" s="92"/>
      <c r="U147" s="192"/>
      <c r="V147" s="192"/>
      <c r="W147" s="192"/>
      <c r="X147" s="192"/>
      <c r="Y147" s="192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  <c r="AR147" s="192"/>
      <c r="AS147" s="192"/>
      <c r="AT147" s="192"/>
      <c r="AU147" s="192"/>
      <c r="AV147" s="192"/>
      <c r="AW147" s="192"/>
      <c r="AX147" s="192"/>
      <c r="AY147" s="192"/>
      <c r="AZ147" s="192"/>
      <c r="BA147" s="192"/>
      <c r="BB147" s="192"/>
    </row>
    <row r="148" spans="2:54" ht="12.75" x14ac:dyDescent="0.2">
      <c r="B148" s="192"/>
      <c r="C148" s="192"/>
      <c r="J148" s="192"/>
      <c r="L148" s="192"/>
      <c r="Q148" s="192"/>
      <c r="R148" s="192"/>
      <c r="S148" s="91" t="s">
        <v>239</v>
      </c>
      <c r="T148" s="92"/>
      <c r="U148" s="192"/>
      <c r="V148" s="192"/>
      <c r="W148" s="192"/>
      <c r="X148" s="192"/>
      <c r="Y148" s="192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  <c r="AR148" s="192"/>
      <c r="AS148" s="192"/>
      <c r="AT148" s="192"/>
      <c r="AU148" s="192"/>
      <c r="AV148" s="192"/>
      <c r="AW148" s="192"/>
      <c r="AX148" s="192"/>
      <c r="AY148" s="192"/>
      <c r="AZ148" s="192"/>
      <c r="BA148" s="192"/>
      <c r="BB148" s="192"/>
    </row>
    <row r="149" spans="2:54" ht="12.75" x14ac:dyDescent="0.2">
      <c r="B149" s="192"/>
      <c r="C149" s="192"/>
      <c r="J149" s="192"/>
      <c r="L149" s="192"/>
      <c r="Q149" s="192"/>
      <c r="R149" s="192"/>
      <c r="S149" s="91" t="s">
        <v>240</v>
      </c>
      <c r="T149" s="92"/>
      <c r="U149" s="192"/>
      <c r="V149" s="192"/>
      <c r="W149" s="192"/>
      <c r="X149" s="192"/>
      <c r="Y149" s="192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  <c r="AR149" s="192"/>
      <c r="AS149" s="192"/>
      <c r="AT149" s="192"/>
      <c r="AU149" s="192"/>
      <c r="AV149" s="192"/>
      <c r="AW149" s="192"/>
      <c r="AX149" s="192"/>
      <c r="AY149" s="192"/>
      <c r="AZ149" s="192"/>
      <c r="BA149" s="192"/>
      <c r="BB149" s="192"/>
    </row>
    <row r="150" spans="2:54" ht="12.75" x14ac:dyDescent="0.2">
      <c r="B150" s="192"/>
      <c r="C150" s="192"/>
      <c r="J150" s="192"/>
      <c r="L150" s="192"/>
      <c r="Q150" s="192"/>
      <c r="R150" s="192"/>
      <c r="S150" s="91" t="s">
        <v>241</v>
      </c>
      <c r="T150" s="92"/>
      <c r="U150" s="192"/>
      <c r="V150" s="192"/>
      <c r="W150" s="192"/>
      <c r="X150" s="192"/>
      <c r="Y150" s="192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  <c r="AR150" s="192"/>
      <c r="AS150" s="192"/>
      <c r="AT150" s="192"/>
      <c r="AU150" s="192"/>
      <c r="AV150" s="192"/>
      <c r="AW150" s="192"/>
      <c r="AX150" s="192"/>
      <c r="AY150" s="192"/>
      <c r="AZ150" s="192"/>
      <c r="BA150" s="192"/>
      <c r="BB150" s="192"/>
    </row>
    <row r="151" spans="2:54" ht="12.75" x14ac:dyDescent="0.2">
      <c r="B151" s="192"/>
      <c r="C151" s="192"/>
      <c r="J151" s="192"/>
      <c r="L151" s="192"/>
      <c r="Q151" s="192"/>
      <c r="R151" s="192"/>
      <c r="S151" s="91" t="s">
        <v>242</v>
      </c>
      <c r="T151" s="92"/>
      <c r="U151" s="192"/>
      <c r="V151" s="192"/>
      <c r="W151" s="192"/>
      <c r="X151" s="192"/>
      <c r="Y151" s="192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  <c r="AO151" s="192"/>
      <c r="AP151" s="192"/>
      <c r="AQ151" s="192"/>
      <c r="AR151" s="192"/>
      <c r="AS151" s="192"/>
      <c r="AT151" s="192"/>
      <c r="AU151" s="192"/>
      <c r="AV151" s="192"/>
      <c r="AW151" s="192"/>
      <c r="AX151" s="192"/>
      <c r="AY151" s="192"/>
      <c r="AZ151" s="192"/>
      <c r="BA151" s="192"/>
      <c r="BB151" s="192"/>
    </row>
    <row r="152" spans="2:54" ht="12.75" x14ac:dyDescent="0.2">
      <c r="B152" s="192"/>
      <c r="C152" s="192"/>
      <c r="J152" s="192"/>
      <c r="L152" s="192"/>
      <c r="Q152" s="192"/>
      <c r="R152" s="192"/>
      <c r="S152" s="91" t="s">
        <v>93</v>
      </c>
      <c r="T152" s="92">
        <v>1</v>
      </c>
      <c r="U152" s="192"/>
      <c r="V152" s="192"/>
      <c r="W152" s="192"/>
      <c r="X152" s="192"/>
      <c r="Y152" s="192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  <c r="AR152" s="192"/>
      <c r="AS152" s="192"/>
      <c r="AT152" s="192"/>
      <c r="AU152" s="192"/>
      <c r="AV152" s="192"/>
      <c r="AW152" s="192"/>
      <c r="AX152" s="192"/>
      <c r="AY152" s="192"/>
      <c r="AZ152" s="192"/>
      <c r="BA152" s="192"/>
      <c r="BB152" s="192"/>
    </row>
    <row r="153" spans="2:54" ht="12.75" x14ac:dyDescent="0.2">
      <c r="B153" s="192"/>
      <c r="C153" s="192"/>
      <c r="J153" s="192"/>
      <c r="L153" s="192"/>
      <c r="Q153" s="192"/>
      <c r="R153" s="192"/>
      <c r="S153" s="91" t="s">
        <v>125</v>
      </c>
      <c r="T153" s="92">
        <v>2</v>
      </c>
      <c r="U153" s="192"/>
      <c r="V153" s="192"/>
      <c r="W153" s="192"/>
      <c r="X153" s="192"/>
      <c r="Y153" s="192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  <c r="AR153" s="192"/>
      <c r="AS153" s="192"/>
      <c r="AT153" s="192"/>
      <c r="AU153" s="192"/>
      <c r="AV153" s="192"/>
      <c r="AW153" s="192"/>
      <c r="AX153" s="192"/>
      <c r="AY153" s="192"/>
      <c r="AZ153" s="192"/>
      <c r="BA153" s="192"/>
      <c r="BB153" s="192"/>
    </row>
    <row r="154" spans="2:54" ht="12.75" x14ac:dyDescent="0.2">
      <c r="B154" s="192"/>
      <c r="C154" s="192"/>
      <c r="J154" s="192"/>
      <c r="L154" s="192"/>
      <c r="Q154" s="192"/>
      <c r="R154" s="192"/>
      <c r="S154" s="91" t="s">
        <v>243</v>
      </c>
      <c r="T154" s="92"/>
      <c r="U154" s="192"/>
      <c r="V154" s="192"/>
      <c r="W154" s="192"/>
      <c r="X154" s="192"/>
      <c r="Y154" s="192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  <c r="AR154" s="192"/>
      <c r="AS154" s="192"/>
      <c r="AT154" s="192"/>
      <c r="AU154" s="192"/>
      <c r="AV154" s="192"/>
      <c r="AW154" s="192"/>
      <c r="AX154" s="192"/>
      <c r="AY154" s="192"/>
      <c r="AZ154" s="192"/>
      <c r="BA154" s="192"/>
      <c r="BB154" s="192"/>
    </row>
    <row r="155" spans="2:54" ht="12.75" x14ac:dyDescent="0.2">
      <c r="B155" s="192"/>
      <c r="C155" s="192"/>
      <c r="J155" s="192"/>
      <c r="L155" s="192"/>
      <c r="Q155" s="192"/>
      <c r="R155" s="192"/>
      <c r="S155" s="91" t="s">
        <v>244</v>
      </c>
      <c r="T155" s="92"/>
      <c r="U155" s="192"/>
      <c r="V155" s="192"/>
      <c r="W155" s="192"/>
      <c r="X155" s="192"/>
      <c r="Y155" s="192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  <c r="AR155" s="192"/>
      <c r="AS155" s="192"/>
      <c r="AT155" s="192"/>
      <c r="AU155" s="192"/>
      <c r="AV155" s="192"/>
      <c r="AW155" s="192"/>
      <c r="AX155" s="192"/>
      <c r="AY155" s="192"/>
      <c r="AZ155" s="192"/>
      <c r="BA155" s="192"/>
      <c r="BB155" s="192"/>
    </row>
    <row r="156" spans="2:54" ht="12.75" x14ac:dyDescent="0.2">
      <c r="B156" s="192"/>
      <c r="C156" s="192"/>
      <c r="J156" s="192"/>
      <c r="L156" s="192"/>
      <c r="Q156" s="192"/>
      <c r="R156" s="192"/>
      <c r="S156" s="91" t="s">
        <v>245</v>
      </c>
      <c r="T156" s="92"/>
      <c r="U156" s="192"/>
      <c r="V156" s="192"/>
      <c r="W156" s="192"/>
      <c r="X156" s="192"/>
      <c r="Y156" s="192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  <c r="AR156" s="192"/>
      <c r="AS156" s="192"/>
      <c r="AT156" s="192"/>
      <c r="AU156" s="192"/>
      <c r="AV156" s="192"/>
      <c r="AW156" s="192"/>
      <c r="AX156" s="192"/>
      <c r="AY156" s="192"/>
      <c r="AZ156" s="192"/>
      <c r="BA156" s="192"/>
      <c r="BB156" s="192"/>
    </row>
    <row r="157" spans="2:54" ht="12.75" x14ac:dyDescent="0.2">
      <c r="B157" s="192"/>
      <c r="C157" s="192"/>
      <c r="J157" s="192"/>
      <c r="L157" s="192"/>
      <c r="Q157" s="192"/>
      <c r="R157" s="192"/>
      <c r="S157" s="91" t="s">
        <v>246</v>
      </c>
      <c r="T157" s="92"/>
      <c r="U157" s="192"/>
      <c r="V157" s="192"/>
      <c r="W157" s="192"/>
      <c r="X157" s="192"/>
      <c r="Y157" s="192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  <c r="AR157" s="192"/>
      <c r="AS157" s="192"/>
      <c r="AT157" s="192"/>
      <c r="AU157" s="192"/>
      <c r="AV157" s="192"/>
      <c r="AW157" s="192"/>
      <c r="AX157" s="192"/>
      <c r="AY157" s="192"/>
      <c r="AZ157" s="192"/>
      <c r="BA157" s="192"/>
      <c r="BB157" s="192"/>
    </row>
    <row r="158" spans="2:54" ht="12.75" x14ac:dyDescent="0.2">
      <c r="B158" s="192"/>
      <c r="C158" s="192"/>
      <c r="J158" s="192"/>
      <c r="L158" s="192"/>
      <c r="Q158" s="192"/>
      <c r="R158" s="192"/>
      <c r="S158" s="91" t="s">
        <v>247</v>
      </c>
      <c r="T158" s="92"/>
      <c r="U158" s="192"/>
      <c r="V158" s="192"/>
      <c r="W158" s="192"/>
      <c r="X158" s="192"/>
      <c r="Y158" s="192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  <c r="AR158" s="192"/>
      <c r="AS158" s="192"/>
      <c r="AT158" s="192"/>
      <c r="AU158" s="192"/>
      <c r="AV158" s="192"/>
      <c r="AW158" s="192"/>
      <c r="AX158" s="192"/>
      <c r="AY158" s="192"/>
      <c r="AZ158" s="192"/>
      <c r="BA158" s="192"/>
      <c r="BB158" s="192"/>
    </row>
    <row r="159" spans="2:54" ht="12.75" x14ac:dyDescent="0.2">
      <c r="B159" s="192"/>
      <c r="C159" s="192"/>
      <c r="J159" s="192"/>
      <c r="L159" s="192"/>
      <c r="Q159" s="192"/>
      <c r="R159" s="192"/>
      <c r="S159" s="91" t="s">
        <v>248</v>
      </c>
      <c r="T159" s="92"/>
      <c r="U159" s="192"/>
      <c r="V159" s="192"/>
      <c r="W159" s="192"/>
      <c r="X159" s="192"/>
      <c r="Y159" s="192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  <c r="AO159" s="192"/>
      <c r="AP159" s="192"/>
      <c r="AQ159" s="192"/>
      <c r="AR159" s="192"/>
      <c r="AS159" s="192"/>
      <c r="AT159" s="192"/>
      <c r="AU159" s="192"/>
      <c r="AV159" s="192"/>
      <c r="AW159" s="192"/>
      <c r="AX159" s="192"/>
      <c r="AY159" s="192"/>
      <c r="AZ159" s="192"/>
      <c r="BA159" s="192"/>
      <c r="BB159" s="192"/>
    </row>
    <row r="160" spans="2:54" ht="12.75" x14ac:dyDescent="0.2">
      <c r="B160" s="192"/>
      <c r="C160" s="192"/>
      <c r="J160" s="192"/>
      <c r="L160" s="192"/>
      <c r="Q160" s="192"/>
      <c r="R160" s="192"/>
      <c r="S160" s="91" t="s">
        <v>249</v>
      </c>
      <c r="T160" s="92"/>
      <c r="U160" s="192"/>
      <c r="V160" s="192"/>
      <c r="W160" s="192"/>
      <c r="X160" s="192"/>
      <c r="Y160" s="192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  <c r="AR160" s="192"/>
      <c r="AS160" s="192"/>
      <c r="AT160" s="192"/>
      <c r="AU160" s="192"/>
      <c r="AV160" s="192"/>
      <c r="AW160" s="192"/>
      <c r="AX160" s="192"/>
      <c r="AY160" s="192"/>
      <c r="AZ160" s="192"/>
      <c r="BA160" s="192"/>
      <c r="BB160" s="192"/>
    </row>
    <row r="161" spans="2:54" ht="12.75" x14ac:dyDescent="0.2">
      <c r="B161" s="192"/>
      <c r="C161" s="192"/>
      <c r="J161" s="192"/>
      <c r="L161" s="192"/>
      <c r="Q161" s="192"/>
      <c r="R161" s="192"/>
      <c r="S161" s="91" t="s">
        <v>94</v>
      </c>
      <c r="T161" s="92">
        <v>1</v>
      </c>
      <c r="U161" s="192"/>
      <c r="V161" s="192"/>
      <c r="W161" s="192"/>
      <c r="X161" s="192"/>
      <c r="Y161" s="192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  <c r="AR161" s="192"/>
      <c r="AS161" s="192"/>
      <c r="AT161" s="192"/>
      <c r="AU161" s="192"/>
      <c r="AV161" s="192"/>
      <c r="AW161" s="192"/>
      <c r="AX161" s="192"/>
      <c r="AY161" s="192"/>
      <c r="AZ161" s="192"/>
      <c r="BA161" s="192"/>
      <c r="BB161" s="192"/>
    </row>
    <row r="162" spans="2:54" ht="12.75" x14ac:dyDescent="0.2">
      <c r="B162" s="192"/>
      <c r="C162" s="192"/>
      <c r="J162" s="192"/>
      <c r="L162" s="192"/>
      <c r="Q162" s="192"/>
      <c r="R162" s="192"/>
      <c r="S162" s="91" t="s">
        <v>95</v>
      </c>
      <c r="T162" s="92">
        <v>1</v>
      </c>
      <c r="U162" s="192"/>
      <c r="V162" s="192"/>
      <c r="W162" s="192"/>
      <c r="X162" s="192"/>
      <c r="Y162" s="192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  <c r="AR162" s="192"/>
      <c r="AS162" s="192"/>
      <c r="AT162" s="192"/>
      <c r="AU162" s="192"/>
      <c r="AV162" s="192"/>
      <c r="AW162" s="192"/>
      <c r="AX162" s="192"/>
      <c r="AY162" s="192"/>
      <c r="AZ162" s="192"/>
      <c r="BA162" s="192"/>
      <c r="BB162" s="192"/>
    </row>
    <row r="163" spans="2:54" ht="12.75" x14ac:dyDescent="0.2">
      <c r="B163" s="192"/>
      <c r="C163" s="192"/>
      <c r="J163" s="192"/>
      <c r="L163" s="192"/>
      <c r="Q163" s="192"/>
      <c r="R163" s="192"/>
      <c r="S163" s="91" t="s">
        <v>250</v>
      </c>
      <c r="T163" s="92">
        <v>1</v>
      </c>
      <c r="U163" s="192"/>
      <c r="V163" s="192"/>
      <c r="W163" s="192"/>
      <c r="X163" s="192"/>
      <c r="Y163" s="192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  <c r="AR163" s="192"/>
      <c r="AS163" s="192"/>
      <c r="AT163" s="192"/>
      <c r="AU163" s="192"/>
      <c r="AV163" s="192"/>
      <c r="AW163" s="192"/>
      <c r="AX163" s="192"/>
      <c r="AY163" s="192"/>
      <c r="AZ163" s="192"/>
      <c r="BA163" s="192"/>
      <c r="BB163" s="192"/>
    </row>
    <row r="164" spans="2:54" ht="12.75" x14ac:dyDescent="0.2">
      <c r="B164" s="192"/>
      <c r="C164" s="192"/>
      <c r="J164" s="192"/>
      <c r="L164" s="192"/>
      <c r="Q164" s="192"/>
      <c r="R164" s="192"/>
      <c r="S164" s="91" t="s">
        <v>114</v>
      </c>
      <c r="T164" s="92">
        <v>1</v>
      </c>
      <c r="U164" s="192"/>
      <c r="V164" s="192"/>
      <c r="W164" s="192"/>
      <c r="X164" s="192"/>
      <c r="Y164" s="192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  <c r="AR164" s="192"/>
      <c r="AS164" s="192"/>
      <c r="AT164" s="192"/>
      <c r="AU164" s="192"/>
      <c r="AV164" s="192"/>
      <c r="AW164" s="192"/>
      <c r="AX164" s="192"/>
      <c r="AY164" s="192"/>
      <c r="AZ164" s="192"/>
      <c r="BA164" s="192"/>
      <c r="BB164" s="192"/>
    </row>
    <row r="165" spans="2:54" ht="12.75" x14ac:dyDescent="0.2">
      <c r="B165" s="192"/>
      <c r="C165" s="192"/>
      <c r="J165" s="192"/>
      <c r="L165" s="192"/>
      <c r="Q165" s="192"/>
      <c r="R165" s="192"/>
      <c r="S165" s="201" t="s">
        <v>251</v>
      </c>
      <c r="T165" s="92"/>
      <c r="U165" s="192"/>
      <c r="V165" s="192"/>
      <c r="W165" s="192"/>
      <c r="X165" s="192"/>
      <c r="Y165" s="192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  <c r="AR165" s="192"/>
      <c r="AS165" s="192"/>
      <c r="AT165" s="192"/>
      <c r="AU165" s="192"/>
      <c r="AV165" s="192"/>
      <c r="AW165" s="192"/>
      <c r="AX165" s="192"/>
      <c r="AY165" s="192"/>
      <c r="AZ165" s="192"/>
      <c r="BA165" s="192"/>
      <c r="BB165" s="192"/>
    </row>
    <row r="166" spans="2:54" ht="12.75" x14ac:dyDescent="0.2">
      <c r="B166" s="192"/>
      <c r="C166" s="192"/>
      <c r="J166" s="192"/>
      <c r="L166" s="192"/>
      <c r="Q166" s="192"/>
      <c r="R166" s="192"/>
      <c r="S166" s="91" t="s">
        <v>252</v>
      </c>
      <c r="T166" s="92"/>
      <c r="U166" s="192"/>
      <c r="V166" s="192"/>
      <c r="W166" s="192"/>
      <c r="X166" s="192"/>
      <c r="Y166" s="192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  <c r="AR166" s="192"/>
      <c r="AS166" s="192"/>
      <c r="AT166" s="192"/>
      <c r="AU166" s="192"/>
      <c r="AV166" s="192"/>
      <c r="AW166" s="192"/>
      <c r="AX166" s="192"/>
      <c r="AY166" s="192"/>
      <c r="AZ166" s="192"/>
      <c r="BA166" s="192"/>
      <c r="BB166" s="192"/>
    </row>
    <row r="167" spans="2:54" ht="12.75" x14ac:dyDescent="0.2">
      <c r="B167" s="192"/>
      <c r="C167" s="192"/>
      <c r="J167" s="192"/>
      <c r="L167" s="192"/>
      <c r="Q167" s="192"/>
      <c r="R167" s="192"/>
      <c r="S167" s="91" t="s">
        <v>253</v>
      </c>
      <c r="T167" s="92">
        <v>1</v>
      </c>
      <c r="U167" s="192"/>
      <c r="V167" s="192"/>
      <c r="W167" s="192"/>
      <c r="X167" s="192"/>
      <c r="Y167" s="192"/>
      <c r="Z167" s="192"/>
      <c r="AA167" s="192"/>
      <c r="AB167" s="192"/>
      <c r="AC167" s="192"/>
      <c r="AD167" s="192"/>
      <c r="AE167" s="192"/>
      <c r="AF167" s="192"/>
      <c r="AG167" s="192"/>
      <c r="AH167" s="192"/>
      <c r="AI167" s="192"/>
      <c r="AJ167" s="192"/>
      <c r="AK167" s="192"/>
      <c r="AL167" s="192"/>
      <c r="AM167" s="192"/>
      <c r="AN167" s="192"/>
      <c r="AO167" s="192"/>
      <c r="AP167" s="192"/>
      <c r="AQ167" s="192"/>
      <c r="AR167" s="192"/>
      <c r="AS167" s="192"/>
      <c r="AT167" s="192"/>
      <c r="AU167" s="192"/>
      <c r="AV167" s="192"/>
      <c r="AW167" s="192"/>
      <c r="AX167" s="192"/>
      <c r="AY167" s="192"/>
      <c r="AZ167" s="192"/>
      <c r="BA167" s="192"/>
      <c r="BB167" s="192"/>
    </row>
    <row r="168" spans="2:54" ht="12.75" x14ac:dyDescent="0.2">
      <c r="B168" s="192"/>
      <c r="C168" s="192"/>
      <c r="J168" s="192"/>
      <c r="L168" s="192"/>
      <c r="Q168" s="192"/>
      <c r="R168" s="192"/>
      <c r="S168" s="202" t="s">
        <v>254</v>
      </c>
      <c r="T168" s="200">
        <v>2</v>
      </c>
      <c r="U168" s="192"/>
      <c r="V168" s="192"/>
      <c r="W168" s="192"/>
      <c r="X168" s="192"/>
      <c r="Y168" s="192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  <c r="AR168" s="192"/>
      <c r="AS168" s="192"/>
      <c r="AT168" s="192"/>
      <c r="AU168" s="192"/>
      <c r="AV168" s="192"/>
      <c r="AW168" s="192"/>
      <c r="AX168" s="192"/>
      <c r="AY168" s="192"/>
      <c r="AZ168" s="192"/>
      <c r="BA168" s="192"/>
      <c r="BB168" s="192"/>
    </row>
    <row r="169" spans="2:54" ht="12.75" x14ac:dyDescent="0.2">
      <c r="B169" s="192"/>
      <c r="C169" s="192"/>
      <c r="J169" s="192"/>
      <c r="L169" s="192"/>
      <c r="Q169" s="192"/>
      <c r="R169" s="192"/>
      <c r="S169" s="91" t="s">
        <v>119</v>
      </c>
      <c r="T169" s="92"/>
      <c r="U169" s="192"/>
      <c r="V169" s="192"/>
      <c r="W169" s="192"/>
      <c r="X169" s="192"/>
      <c r="Y169" s="192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2"/>
      <c r="AK169" s="192"/>
      <c r="AL169" s="192"/>
      <c r="AM169" s="192"/>
      <c r="AN169" s="192"/>
      <c r="AO169" s="192"/>
      <c r="AP169" s="192"/>
      <c r="AQ169" s="192"/>
      <c r="AR169" s="192"/>
      <c r="AS169" s="192"/>
      <c r="AT169" s="192"/>
      <c r="AU169" s="192"/>
      <c r="AV169" s="192"/>
      <c r="AW169" s="192"/>
      <c r="AX169" s="192"/>
      <c r="AY169" s="192"/>
      <c r="AZ169" s="192"/>
      <c r="BA169" s="192"/>
      <c r="BB169" s="192"/>
    </row>
    <row r="170" spans="2:54" ht="12.75" x14ac:dyDescent="0.2">
      <c r="B170" s="192"/>
      <c r="C170" s="192"/>
      <c r="J170" s="192"/>
      <c r="L170" s="192"/>
      <c r="Q170" s="192"/>
      <c r="R170" s="192"/>
      <c r="S170" s="201" t="s">
        <v>255</v>
      </c>
      <c r="T170" s="92"/>
      <c r="U170" s="192"/>
      <c r="V170" s="192"/>
      <c r="W170" s="192"/>
      <c r="X170" s="192"/>
      <c r="Y170" s="192"/>
      <c r="Z170" s="192"/>
      <c r="AA170" s="192"/>
      <c r="AB170" s="192"/>
      <c r="AC170" s="192"/>
      <c r="AD170" s="192"/>
      <c r="AE170" s="192"/>
      <c r="AF170" s="192"/>
      <c r="AG170" s="192"/>
      <c r="AH170" s="192"/>
      <c r="AI170" s="192"/>
      <c r="AJ170" s="192"/>
      <c r="AK170" s="192"/>
      <c r="AL170" s="192"/>
      <c r="AM170" s="192"/>
      <c r="AN170" s="192"/>
      <c r="AO170" s="192"/>
      <c r="AP170" s="192"/>
      <c r="AQ170" s="192"/>
      <c r="AR170" s="192"/>
      <c r="AS170" s="192"/>
      <c r="AT170" s="192"/>
      <c r="AU170" s="192"/>
      <c r="AV170" s="192"/>
      <c r="AW170" s="192"/>
      <c r="AX170" s="192"/>
      <c r="AY170" s="192"/>
      <c r="AZ170" s="192"/>
      <c r="BA170" s="192"/>
      <c r="BB170" s="192"/>
    </row>
    <row r="171" spans="2:54" ht="12.75" x14ac:dyDescent="0.2">
      <c r="B171" s="192"/>
      <c r="C171" s="192"/>
      <c r="J171" s="192"/>
      <c r="L171" s="192"/>
      <c r="Q171" s="192"/>
      <c r="R171" s="192"/>
      <c r="S171" s="91" t="s">
        <v>256</v>
      </c>
      <c r="T171" s="92">
        <v>1</v>
      </c>
      <c r="U171" s="192"/>
      <c r="V171" s="192"/>
      <c r="W171" s="192"/>
      <c r="X171" s="192"/>
      <c r="Y171" s="192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192"/>
      <c r="AJ171" s="192"/>
      <c r="AK171" s="192"/>
      <c r="AL171" s="192"/>
      <c r="AM171" s="192"/>
      <c r="AN171" s="192"/>
      <c r="AO171" s="192"/>
      <c r="AP171" s="192"/>
      <c r="AQ171" s="192"/>
      <c r="AR171" s="192"/>
      <c r="AS171" s="192"/>
      <c r="AT171" s="192"/>
      <c r="AU171" s="192"/>
      <c r="AV171" s="192"/>
      <c r="AW171" s="192"/>
      <c r="AX171" s="192"/>
      <c r="AY171" s="192"/>
      <c r="AZ171" s="192"/>
      <c r="BA171" s="192"/>
      <c r="BB171" s="192"/>
    </row>
    <row r="172" spans="2:54" ht="12.75" x14ac:dyDescent="0.2">
      <c r="B172" s="192"/>
      <c r="C172" s="192"/>
      <c r="J172" s="192"/>
      <c r="L172" s="192"/>
      <c r="Q172" s="192"/>
      <c r="R172" s="192"/>
      <c r="S172" s="201" t="s">
        <v>257</v>
      </c>
      <c r="T172" s="92"/>
      <c r="U172" s="192"/>
      <c r="V172" s="192"/>
      <c r="W172" s="192"/>
      <c r="X172" s="192"/>
      <c r="Y172" s="192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192"/>
      <c r="AN172" s="192"/>
      <c r="AO172" s="192"/>
      <c r="AP172" s="192"/>
      <c r="AQ172" s="192"/>
      <c r="AR172" s="192"/>
      <c r="AS172" s="192"/>
      <c r="AT172" s="192"/>
      <c r="AU172" s="192"/>
      <c r="AV172" s="192"/>
      <c r="AW172" s="192"/>
      <c r="AX172" s="192"/>
      <c r="AY172" s="192"/>
      <c r="AZ172" s="192"/>
      <c r="BA172" s="192"/>
      <c r="BB172" s="192"/>
    </row>
    <row r="173" spans="2:54" ht="12.75" x14ac:dyDescent="0.2">
      <c r="B173" s="192"/>
      <c r="C173" s="192"/>
      <c r="J173" s="192"/>
      <c r="L173" s="192"/>
      <c r="Q173" s="192"/>
      <c r="R173" s="192"/>
      <c r="S173" s="201" t="s">
        <v>258</v>
      </c>
      <c r="T173" s="92"/>
      <c r="U173" s="192"/>
      <c r="V173" s="192"/>
      <c r="W173" s="192"/>
      <c r="X173" s="192"/>
      <c r="Y173" s="192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2"/>
      <c r="AK173" s="192"/>
      <c r="AL173" s="192"/>
      <c r="AM173" s="192"/>
      <c r="AN173" s="192"/>
      <c r="AO173" s="192"/>
      <c r="AP173" s="192"/>
      <c r="AQ173" s="192"/>
      <c r="AR173" s="192"/>
      <c r="AS173" s="192"/>
      <c r="AT173" s="192"/>
      <c r="AU173" s="192"/>
      <c r="AV173" s="192"/>
      <c r="AW173" s="192"/>
      <c r="AX173" s="192"/>
      <c r="AY173" s="192"/>
      <c r="AZ173" s="192"/>
      <c r="BA173" s="192"/>
      <c r="BB173" s="192"/>
    </row>
    <row r="174" spans="2:54" ht="12.75" x14ac:dyDescent="0.2">
      <c r="B174" s="192"/>
      <c r="C174" s="192"/>
      <c r="J174" s="192"/>
      <c r="L174" s="192"/>
      <c r="Q174" s="192"/>
      <c r="R174" s="192"/>
      <c r="S174" s="91" t="s">
        <v>259</v>
      </c>
      <c r="T174" s="92"/>
      <c r="U174" s="192"/>
      <c r="V174" s="192"/>
      <c r="W174" s="192"/>
      <c r="X174" s="192"/>
      <c r="Y174" s="192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2"/>
      <c r="AK174" s="192"/>
      <c r="AL174" s="192"/>
      <c r="AM174" s="192"/>
      <c r="AN174" s="192"/>
      <c r="AO174" s="192"/>
      <c r="AP174" s="192"/>
      <c r="AQ174" s="192"/>
      <c r="AR174" s="192"/>
      <c r="AS174" s="192"/>
      <c r="AT174" s="192"/>
      <c r="AU174" s="192"/>
      <c r="AV174" s="192"/>
      <c r="AW174" s="192"/>
      <c r="AX174" s="192"/>
      <c r="AY174" s="192"/>
      <c r="AZ174" s="192"/>
      <c r="BA174" s="192"/>
      <c r="BB174" s="192"/>
    </row>
    <row r="175" spans="2:54" ht="12.75" x14ac:dyDescent="0.2">
      <c r="B175" s="192"/>
      <c r="C175" s="192"/>
      <c r="J175" s="192"/>
      <c r="L175" s="192"/>
      <c r="Q175" s="192"/>
      <c r="R175" s="192"/>
      <c r="S175" s="91" t="s">
        <v>260</v>
      </c>
      <c r="T175" s="92">
        <v>1</v>
      </c>
      <c r="U175" s="192"/>
      <c r="V175" s="192"/>
      <c r="W175" s="192"/>
      <c r="X175" s="192"/>
      <c r="Y175" s="192"/>
      <c r="Z175" s="192"/>
      <c r="AA175" s="192"/>
      <c r="AB175" s="192"/>
      <c r="AC175" s="192"/>
      <c r="AD175" s="192"/>
      <c r="AE175" s="192"/>
      <c r="AF175" s="192"/>
      <c r="AG175" s="192"/>
      <c r="AH175" s="192"/>
      <c r="AI175" s="192"/>
      <c r="AJ175" s="192"/>
      <c r="AK175" s="192"/>
      <c r="AL175" s="192"/>
      <c r="AM175" s="192"/>
      <c r="AN175" s="192"/>
      <c r="AO175" s="192"/>
      <c r="AP175" s="192"/>
      <c r="AQ175" s="192"/>
      <c r="AR175" s="192"/>
      <c r="AS175" s="192"/>
      <c r="AT175" s="192"/>
      <c r="AU175" s="192"/>
      <c r="AV175" s="192"/>
      <c r="AW175" s="192"/>
      <c r="AX175" s="192"/>
      <c r="AY175" s="192"/>
      <c r="AZ175" s="192"/>
      <c r="BA175" s="192"/>
      <c r="BB175" s="192"/>
    </row>
    <row r="176" spans="2:54" ht="12.75" x14ac:dyDescent="0.2">
      <c r="B176" s="192"/>
      <c r="C176" s="192"/>
      <c r="J176" s="192"/>
      <c r="L176" s="192"/>
      <c r="Q176" s="192"/>
      <c r="R176" s="192"/>
      <c r="S176" s="91" t="s">
        <v>261</v>
      </c>
      <c r="T176" s="92">
        <v>1</v>
      </c>
      <c r="U176" s="192"/>
      <c r="V176" s="192"/>
      <c r="W176" s="192"/>
      <c r="X176" s="192"/>
      <c r="Y176" s="192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192"/>
      <c r="AJ176" s="192"/>
      <c r="AK176" s="192"/>
      <c r="AL176" s="192"/>
      <c r="AM176" s="192"/>
      <c r="AN176" s="192"/>
      <c r="AO176" s="192"/>
      <c r="AP176" s="192"/>
      <c r="AQ176" s="192"/>
      <c r="AR176" s="192"/>
      <c r="AS176" s="192"/>
      <c r="AT176" s="192"/>
      <c r="AU176" s="192"/>
      <c r="AV176" s="192"/>
      <c r="AW176" s="192"/>
      <c r="AX176" s="192"/>
      <c r="AY176" s="192"/>
      <c r="AZ176" s="192"/>
      <c r="BA176" s="192"/>
      <c r="BB176" s="192"/>
    </row>
    <row r="177" spans="2:54" ht="12.75" x14ac:dyDescent="0.2">
      <c r="B177" s="192"/>
      <c r="C177" s="192"/>
      <c r="J177" s="192"/>
      <c r="L177" s="192"/>
      <c r="Q177" s="192"/>
      <c r="R177" s="192"/>
      <c r="S177" s="91" t="s">
        <v>262</v>
      </c>
      <c r="T177" s="92">
        <v>1</v>
      </c>
      <c r="U177" s="192"/>
      <c r="V177" s="192"/>
      <c r="W177" s="192"/>
      <c r="X177" s="192"/>
      <c r="Y177" s="192"/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192"/>
      <c r="AJ177" s="192"/>
      <c r="AK177" s="192"/>
      <c r="AL177" s="192"/>
      <c r="AM177" s="192"/>
      <c r="AN177" s="192"/>
      <c r="AO177" s="192"/>
      <c r="AP177" s="192"/>
      <c r="AQ177" s="192"/>
      <c r="AR177" s="192"/>
      <c r="AS177" s="192"/>
      <c r="AT177" s="192"/>
      <c r="AU177" s="192"/>
      <c r="AV177" s="192"/>
      <c r="AW177" s="192"/>
      <c r="AX177" s="192"/>
      <c r="AY177" s="192"/>
      <c r="AZ177" s="192"/>
      <c r="BA177" s="192"/>
      <c r="BB177" s="192"/>
    </row>
    <row r="178" spans="2:54" ht="12.75" x14ac:dyDescent="0.2">
      <c r="B178" s="192"/>
      <c r="C178" s="192"/>
      <c r="J178" s="192"/>
      <c r="L178" s="192"/>
      <c r="Q178" s="192"/>
      <c r="R178" s="192"/>
      <c r="S178" s="91" t="s">
        <v>263</v>
      </c>
      <c r="T178" s="92">
        <v>1</v>
      </c>
      <c r="U178" s="192"/>
      <c r="V178" s="192"/>
      <c r="W178" s="192"/>
      <c r="X178" s="192"/>
      <c r="Y178" s="192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2"/>
      <c r="AO178" s="192"/>
      <c r="AP178" s="192"/>
      <c r="AQ178" s="192"/>
      <c r="AR178" s="192"/>
      <c r="AS178" s="192"/>
      <c r="AT178" s="192"/>
      <c r="AU178" s="192"/>
      <c r="AV178" s="192"/>
      <c r="AW178" s="192"/>
      <c r="AX178" s="192"/>
      <c r="AY178" s="192"/>
      <c r="AZ178" s="192"/>
      <c r="BA178" s="192"/>
      <c r="BB178" s="192"/>
    </row>
    <row r="179" spans="2:54" ht="12.75" x14ac:dyDescent="0.2">
      <c r="B179" s="192"/>
      <c r="C179" s="192"/>
      <c r="J179" s="192"/>
      <c r="L179" s="192"/>
      <c r="Q179" s="192"/>
      <c r="R179" s="192"/>
      <c r="S179" s="91" t="s">
        <v>264</v>
      </c>
      <c r="T179" s="92">
        <v>1</v>
      </c>
      <c r="U179" s="192"/>
      <c r="V179" s="192"/>
      <c r="W179" s="192"/>
      <c r="X179" s="192"/>
      <c r="Y179" s="192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  <c r="AR179" s="192"/>
      <c r="AS179" s="192"/>
      <c r="AT179" s="192"/>
      <c r="AU179" s="192"/>
      <c r="AV179" s="192"/>
      <c r="AW179" s="192"/>
      <c r="AX179" s="192"/>
      <c r="AY179" s="192"/>
      <c r="AZ179" s="192"/>
      <c r="BA179" s="192"/>
      <c r="BB179" s="192"/>
    </row>
    <row r="180" spans="2:54" ht="12.75" x14ac:dyDescent="0.2">
      <c r="B180" s="192"/>
      <c r="C180" s="192"/>
      <c r="J180" s="192"/>
      <c r="L180" s="192"/>
      <c r="Q180" s="192"/>
      <c r="R180" s="192"/>
      <c r="S180" s="201" t="s">
        <v>265</v>
      </c>
      <c r="T180" s="92"/>
      <c r="U180" s="192"/>
      <c r="V180" s="192"/>
      <c r="W180" s="192"/>
      <c r="X180" s="192"/>
      <c r="Y180" s="192"/>
      <c r="Z180" s="192"/>
      <c r="AA180" s="192"/>
      <c r="AB180" s="192"/>
      <c r="AC180" s="192"/>
      <c r="AD180" s="192"/>
      <c r="AE180" s="192"/>
      <c r="AF180" s="192"/>
      <c r="AG180" s="192"/>
      <c r="AH180" s="192"/>
      <c r="AI180" s="192"/>
      <c r="AJ180" s="192"/>
      <c r="AK180" s="192"/>
      <c r="AL180" s="192"/>
      <c r="AM180" s="192"/>
      <c r="AN180" s="192"/>
      <c r="AO180" s="192"/>
      <c r="AP180" s="192"/>
      <c r="AQ180" s="192"/>
      <c r="AR180" s="192"/>
      <c r="AS180" s="192"/>
      <c r="AT180" s="192"/>
      <c r="AU180" s="192"/>
      <c r="AV180" s="192"/>
      <c r="AW180" s="192"/>
      <c r="AX180" s="192"/>
      <c r="AY180" s="192"/>
      <c r="AZ180" s="192"/>
      <c r="BA180" s="192"/>
      <c r="BB180" s="192"/>
    </row>
    <row r="181" spans="2:54" ht="12.75" x14ac:dyDescent="0.2">
      <c r="B181" s="192"/>
      <c r="C181" s="192"/>
      <c r="J181" s="192"/>
      <c r="L181" s="192"/>
      <c r="Q181" s="192"/>
      <c r="R181" s="192"/>
      <c r="S181" s="201" t="s">
        <v>266</v>
      </c>
      <c r="T181" s="92"/>
      <c r="U181" s="192"/>
      <c r="V181" s="192"/>
      <c r="W181" s="192"/>
      <c r="X181" s="192"/>
      <c r="Y181" s="192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192"/>
      <c r="AJ181" s="192"/>
      <c r="AK181" s="192"/>
      <c r="AL181" s="192"/>
      <c r="AM181" s="192"/>
      <c r="AN181" s="192"/>
      <c r="AO181" s="192"/>
      <c r="AP181" s="192"/>
      <c r="AQ181" s="192"/>
      <c r="AR181" s="192"/>
      <c r="AS181" s="192"/>
      <c r="AT181" s="192"/>
      <c r="AU181" s="192"/>
      <c r="AV181" s="192"/>
      <c r="AW181" s="192"/>
      <c r="AX181" s="192"/>
      <c r="AY181" s="192"/>
      <c r="AZ181" s="192"/>
      <c r="BA181" s="192"/>
      <c r="BB181" s="192"/>
    </row>
    <row r="182" spans="2:54" ht="12.75" x14ac:dyDescent="0.2">
      <c r="B182" s="192"/>
      <c r="C182" s="192"/>
      <c r="J182" s="192"/>
      <c r="L182" s="192"/>
      <c r="Q182" s="192"/>
      <c r="R182" s="192"/>
      <c r="S182" s="91" t="s">
        <v>267</v>
      </c>
      <c r="T182" s="92">
        <v>1</v>
      </c>
      <c r="U182" s="192"/>
      <c r="V182" s="192"/>
      <c r="W182" s="192"/>
      <c r="X182" s="192"/>
      <c r="Y182" s="192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192"/>
      <c r="AJ182" s="192"/>
      <c r="AK182" s="192"/>
      <c r="AL182" s="192"/>
      <c r="AM182" s="192"/>
      <c r="AN182" s="192"/>
      <c r="AO182" s="192"/>
      <c r="AP182" s="192"/>
      <c r="AQ182" s="192"/>
      <c r="AR182" s="192"/>
      <c r="AS182" s="192"/>
      <c r="AT182" s="192"/>
      <c r="AU182" s="192"/>
      <c r="AV182" s="192"/>
      <c r="AW182" s="192"/>
      <c r="AX182" s="192"/>
      <c r="AY182" s="192"/>
      <c r="AZ182" s="192"/>
      <c r="BA182" s="192"/>
      <c r="BB182" s="192"/>
    </row>
    <row r="183" spans="2:54" ht="12.75" x14ac:dyDescent="0.2">
      <c r="B183" s="192"/>
      <c r="C183" s="192"/>
      <c r="J183" s="192"/>
      <c r="L183" s="192"/>
      <c r="Q183" s="192"/>
      <c r="R183" s="192"/>
      <c r="S183" s="91" t="s">
        <v>268</v>
      </c>
      <c r="T183" s="92"/>
      <c r="U183" s="192"/>
      <c r="V183" s="192"/>
      <c r="W183" s="192"/>
      <c r="X183" s="192"/>
      <c r="Y183" s="192"/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  <c r="AR183" s="192"/>
      <c r="AS183" s="192"/>
      <c r="AT183" s="192"/>
      <c r="AU183" s="192"/>
      <c r="AV183" s="192"/>
      <c r="AW183" s="192"/>
      <c r="AX183" s="192"/>
      <c r="AY183" s="192"/>
      <c r="AZ183" s="192"/>
      <c r="BA183" s="192"/>
      <c r="BB183" s="192"/>
    </row>
    <row r="184" spans="2:54" ht="12.75" x14ac:dyDescent="0.2">
      <c r="B184" s="192"/>
      <c r="C184" s="192"/>
      <c r="J184" s="192"/>
      <c r="L184" s="192"/>
      <c r="Q184" s="192"/>
      <c r="R184" s="192"/>
      <c r="S184" s="91" t="s">
        <v>269</v>
      </c>
      <c r="T184" s="92"/>
      <c r="U184" s="192"/>
      <c r="V184" s="192"/>
      <c r="W184" s="192"/>
      <c r="X184" s="192"/>
      <c r="Y184" s="192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  <c r="AR184" s="192"/>
      <c r="AS184" s="192"/>
      <c r="AT184" s="192"/>
      <c r="AU184" s="192"/>
      <c r="AV184" s="192"/>
      <c r="AW184" s="192"/>
      <c r="AX184" s="192"/>
      <c r="AY184" s="192"/>
      <c r="AZ184" s="192"/>
      <c r="BA184" s="192"/>
      <c r="BB184" s="192"/>
    </row>
    <row r="185" spans="2:54" ht="12.75" x14ac:dyDescent="0.2">
      <c r="B185" s="192"/>
      <c r="C185" s="192"/>
      <c r="J185" s="192"/>
      <c r="L185" s="192"/>
      <c r="Q185" s="192"/>
      <c r="R185" s="192"/>
      <c r="S185" s="91" t="s">
        <v>270</v>
      </c>
      <c r="T185" s="92"/>
      <c r="U185" s="192"/>
      <c r="V185" s="192"/>
      <c r="W185" s="192"/>
      <c r="X185" s="192"/>
      <c r="Y185" s="192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  <c r="AK185" s="192"/>
      <c r="AL185" s="192"/>
      <c r="AM185" s="192"/>
      <c r="AN185" s="192"/>
      <c r="AO185" s="192"/>
      <c r="AP185" s="192"/>
      <c r="AQ185" s="192"/>
      <c r="AR185" s="192"/>
      <c r="AS185" s="192"/>
      <c r="AT185" s="192"/>
      <c r="AU185" s="192"/>
      <c r="AV185" s="192"/>
      <c r="AW185" s="192"/>
      <c r="AX185" s="192"/>
      <c r="AY185" s="192"/>
      <c r="AZ185" s="192"/>
      <c r="BA185" s="192"/>
      <c r="BB185" s="192"/>
    </row>
    <row r="186" spans="2:54" ht="12.75" x14ac:dyDescent="0.2">
      <c r="B186" s="192"/>
      <c r="C186" s="192"/>
      <c r="J186" s="192"/>
      <c r="L186" s="192"/>
      <c r="Q186" s="192"/>
      <c r="R186" s="192"/>
      <c r="S186" s="91" t="s">
        <v>271</v>
      </c>
      <c r="T186" s="92"/>
      <c r="U186" s="192"/>
      <c r="V186" s="192"/>
      <c r="W186" s="192"/>
      <c r="X186" s="192"/>
      <c r="Y186" s="192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/>
      <c r="AR186" s="192"/>
      <c r="AS186" s="192"/>
      <c r="AT186" s="192"/>
      <c r="AU186" s="192"/>
      <c r="AV186" s="192"/>
      <c r="AW186" s="192"/>
      <c r="AX186" s="192"/>
      <c r="AY186" s="192"/>
      <c r="AZ186" s="192"/>
      <c r="BA186" s="192"/>
      <c r="BB186" s="192"/>
    </row>
    <row r="187" spans="2:54" ht="12.75" x14ac:dyDescent="0.2">
      <c r="B187" s="192"/>
      <c r="C187" s="192"/>
      <c r="J187" s="192"/>
      <c r="L187" s="192"/>
      <c r="Q187" s="192"/>
      <c r="R187" s="192"/>
      <c r="S187" s="91" t="s">
        <v>272</v>
      </c>
      <c r="T187" s="92"/>
      <c r="U187" s="192"/>
      <c r="V187" s="192"/>
      <c r="W187" s="192"/>
      <c r="X187" s="192"/>
      <c r="Y187" s="192"/>
      <c r="Z187" s="192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  <c r="AK187" s="192"/>
      <c r="AL187" s="192"/>
      <c r="AM187" s="192"/>
      <c r="AN187" s="192"/>
      <c r="AO187" s="192"/>
      <c r="AP187" s="192"/>
      <c r="AQ187" s="192"/>
      <c r="AR187" s="192"/>
      <c r="AS187" s="192"/>
      <c r="AT187" s="192"/>
      <c r="AU187" s="192"/>
      <c r="AV187" s="192"/>
      <c r="AW187" s="192"/>
      <c r="AX187" s="192"/>
      <c r="AY187" s="192"/>
      <c r="AZ187" s="192"/>
      <c r="BA187" s="192"/>
      <c r="BB187" s="192"/>
    </row>
    <row r="188" spans="2:54" ht="12.75" x14ac:dyDescent="0.2">
      <c r="B188" s="192"/>
      <c r="C188" s="192"/>
      <c r="J188" s="192"/>
      <c r="L188" s="192"/>
      <c r="Q188" s="192"/>
      <c r="R188" s="192"/>
      <c r="S188" s="91" t="s">
        <v>273</v>
      </c>
      <c r="T188" s="92"/>
      <c r="U188" s="192"/>
      <c r="V188" s="192"/>
      <c r="W188" s="192"/>
      <c r="X188" s="192"/>
      <c r="Y188" s="192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92"/>
      <c r="AO188" s="192"/>
      <c r="AP188" s="192"/>
      <c r="AQ188" s="192"/>
      <c r="AR188" s="192"/>
      <c r="AS188" s="192"/>
      <c r="AT188" s="192"/>
      <c r="AU188" s="192"/>
      <c r="AV188" s="192"/>
      <c r="AW188" s="192"/>
      <c r="AX188" s="192"/>
      <c r="AY188" s="192"/>
      <c r="AZ188" s="192"/>
      <c r="BA188" s="192"/>
      <c r="BB188" s="192"/>
    </row>
    <row r="189" spans="2:54" ht="12.75" x14ac:dyDescent="0.2">
      <c r="B189" s="192"/>
      <c r="C189" s="192"/>
      <c r="J189" s="192"/>
      <c r="L189" s="192"/>
      <c r="Q189" s="192"/>
      <c r="R189" s="192"/>
      <c r="S189" s="91" t="s">
        <v>274</v>
      </c>
      <c r="T189" s="92"/>
      <c r="U189" s="192"/>
      <c r="V189" s="192"/>
      <c r="W189" s="192"/>
      <c r="X189" s="192"/>
      <c r="Y189" s="192"/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  <c r="AK189" s="192"/>
      <c r="AL189" s="192"/>
      <c r="AM189" s="192"/>
      <c r="AN189" s="192"/>
      <c r="AO189" s="192"/>
      <c r="AP189" s="192"/>
      <c r="AQ189" s="192"/>
      <c r="AR189" s="192"/>
      <c r="AS189" s="192"/>
      <c r="AT189" s="192"/>
      <c r="AU189" s="192"/>
      <c r="AV189" s="192"/>
      <c r="AW189" s="192"/>
      <c r="AX189" s="192"/>
      <c r="AY189" s="192"/>
      <c r="AZ189" s="192"/>
      <c r="BA189" s="192"/>
      <c r="BB189" s="192"/>
    </row>
    <row r="190" spans="2:54" ht="12.75" x14ac:dyDescent="0.2">
      <c r="B190" s="192"/>
      <c r="C190" s="192"/>
      <c r="J190" s="192"/>
      <c r="L190" s="192"/>
      <c r="Q190" s="192"/>
      <c r="R190" s="192"/>
      <c r="S190" s="91" t="s">
        <v>275</v>
      </c>
      <c r="T190" s="92"/>
      <c r="U190" s="192"/>
      <c r="V190" s="192"/>
      <c r="W190" s="192"/>
      <c r="X190" s="192"/>
      <c r="Y190" s="192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  <c r="AO190" s="192"/>
      <c r="AP190" s="192"/>
      <c r="AQ190" s="192"/>
      <c r="AR190" s="192"/>
      <c r="AS190" s="192"/>
      <c r="AT190" s="192"/>
      <c r="AU190" s="192"/>
      <c r="AV190" s="192"/>
      <c r="AW190" s="192"/>
      <c r="AX190" s="192"/>
      <c r="AY190" s="192"/>
      <c r="AZ190" s="192"/>
      <c r="BA190" s="192"/>
      <c r="BB190" s="192"/>
    </row>
    <row r="191" spans="2:54" ht="12.75" x14ac:dyDescent="0.2">
      <c r="B191" s="192"/>
      <c r="C191" s="192"/>
      <c r="J191" s="192"/>
      <c r="L191" s="192"/>
      <c r="Q191" s="192"/>
      <c r="R191" s="192"/>
      <c r="S191" s="91" t="s">
        <v>276</v>
      </c>
      <c r="T191" s="92"/>
      <c r="U191" s="192"/>
      <c r="V191" s="192"/>
      <c r="W191" s="192"/>
      <c r="X191" s="192"/>
      <c r="Y191" s="192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  <c r="AO191" s="192"/>
      <c r="AP191" s="192"/>
      <c r="AQ191" s="192"/>
      <c r="AR191" s="192"/>
      <c r="AS191" s="192"/>
      <c r="AT191" s="192"/>
      <c r="AU191" s="192"/>
      <c r="AV191" s="192"/>
      <c r="AW191" s="192"/>
      <c r="AX191" s="192"/>
      <c r="AY191" s="192"/>
      <c r="AZ191" s="192"/>
      <c r="BA191" s="192"/>
      <c r="BB191" s="192"/>
    </row>
    <row r="192" spans="2:54" ht="12.75" x14ac:dyDescent="0.2">
      <c r="B192" s="192"/>
      <c r="C192" s="192"/>
      <c r="J192" s="192"/>
      <c r="L192" s="192"/>
      <c r="Q192" s="192"/>
      <c r="R192" s="192"/>
      <c r="S192" s="91" t="s">
        <v>97</v>
      </c>
      <c r="T192" s="92">
        <v>1</v>
      </c>
      <c r="U192" s="192"/>
      <c r="V192" s="192"/>
      <c r="W192" s="192"/>
      <c r="X192" s="192"/>
      <c r="Y192" s="192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  <c r="AR192" s="192"/>
      <c r="AS192" s="192"/>
      <c r="AT192" s="192"/>
      <c r="AU192" s="192"/>
      <c r="AV192" s="192"/>
      <c r="AW192" s="192"/>
      <c r="AX192" s="192"/>
      <c r="AY192" s="192"/>
      <c r="AZ192" s="192"/>
      <c r="BA192" s="192"/>
      <c r="BB192" s="192"/>
    </row>
    <row r="193" spans="2:54" ht="12.75" x14ac:dyDescent="0.2">
      <c r="B193" s="192"/>
      <c r="C193" s="192"/>
      <c r="J193" s="192"/>
      <c r="L193" s="192"/>
      <c r="Q193" s="192"/>
      <c r="R193" s="192"/>
      <c r="S193" s="91" t="s">
        <v>98</v>
      </c>
      <c r="T193" s="92">
        <v>1</v>
      </c>
      <c r="U193" s="192"/>
      <c r="V193" s="192"/>
      <c r="W193" s="192"/>
      <c r="X193" s="192"/>
      <c r="Y193" s="192"/>
      <c r="Z193" s="192"/>
      <c r="AA193" s="192"/>
      <c r="AB193" s="192"/>
      <c r="AC193" s="192"/>
      <c r="AD193" s="192"/>
      <c r="AE193" s="192"/>
      <c r="AF193" s="192"/>
      <c r="AG193" s="192"/>
      <c r="AH193" s="192"/>
      <c r="AI193" s="192"/>
      <c r="AJ193" s="192"/>
      <c r="AK193" s="192"/>
      <c r="AL193" s="192"/>
      <c r="AM193" s="192"/>
      <c r="AN193" s="192"/>
      <c r="AO193" s="192"/>
      <c r="AP193" s="192"/>
      <c r="AQ193" s="192"/>
      <c r="AR193" s="192"/>
      <c r="AS193" s="192"/>
      <c r="AT193" s="192"/>
      <c r="AU193" s="192"/>
      <c r="AV193" s="192"/>
      <c r="AW193" s="192"/>
      <c r="AX193" s="192"/>
      <c r="AY193" s="192"/>
      <c r="AZ193" s="192"/>
      <c r="BA193" s="192"/>
      <c r="BB193" s="192"/>
    </row>
    <row r="194" spans="2:54" ht="12.75" x14ac:dyDescent="0.2">
      <c r="B194" s="192"/>
      <c r="C194" s="192"/>
      <c r="J194" s="192"/>
      <c r="L194" s="192"/>
      <c r="Q194" s="192"/>
      <c r="R194" s="192"/>
      <c r="S194" s="91" t="s">
        <v>126</v>
      </c>
      <c r="T194" s="92">
        <v>2</v>
      </c>
      <c r="U194" s="192"/>
      <c r="V194" s="192"/>
      <c r="W194" s="192"/>
      <c r="X194" s="192"/>
      <c r="Y194" s="192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92"/>
      <c r="AO194" s="192"/>
      <c r="AP194" s="192"/>
      <c r="AQ194" s="192"/>
      <c r="AR194" s="192"/>
      <c r="AS194" s="192"/>
      <c r="AT194" s="192"/>
      <c r="AU194" s="192"/>
      <c r="AV194" s="192"/>
      <c r="AW194" s="192"/>
      <c r="AX194" s="192"/>
      <c r="AY194" s="192"/>
      <c r="AZ194" s="192"/>
      <c r="BA194" s="192"/>
      <c r="BB194" s="192"/>
    </row>
    <row r="195" spans="2:54" ht="12.75" x14ac:dyDescent="0.2">
      <c r="B195" s="192"/>
      <c r="C195" s="192"/>
      <c r="J195" s="192"/>
      <c r="L195" s="192"/>
      <c r="Q195" s="192"/>
      <c r="R195" s="192"/>
      <c r="S195" s="91" t="s">
        <v>41</v>
      </c>
      <c r="T195" s="92">
        <v>1</v>
      </c>
      <c r="U195" s="192"/>
      <c r="V195" s="192"/>
      <c r="W195" s="192"/>
      <c r="X195" s="192"/>
      <c r="Y195" s="192"/>
      <c r="Z195" s="192"/>
      <c r="AA195" s="192"/>
      <c r="AB195" s="192"/>
      <c r="AC195" s="192"/>
      <c r="AD195" s="192"/>
      <c r="AE195" s="192"/>
      <c r="AF195" s="192"/>
      <c r="AG195" s="192"/>
      <c r="AH195" s="192"/>
      <c r="AI195" s="192"/>
      <c r="AJ195" s="192"/>
      <c r="AK195" s="192"/>
      <c r="AL195" s="192"/>
      <c r="AM195" s="192"/>
      <c r="AN195" s="192"/>
      <c r="AO195" s="192"/>
      <c r="AP195" s="192"/>
      <c r="AQ195" s="192"/>
      <c r="AR195" s="192"/>
      <c r="AS195" s="192"/>
      <c r="AT195" s="192"/>
      <c r="AU195" s="192"/>
      <c r="AV195" s="192"/>
      <c r="AW195" s="192"/>
      <c r="AX195" s="192"/>
      <c r="AY195" s="192"/>
      <c r="AZ195" s="192"/>
      <c r="BA195" s="192"/>
      <c r="BB195" s="192"/>
    </row>
    <row r="196" spans="2:54" ht="12.75" x14ac:dyDescent="0.2">
      <c r="B196" s="192"/>
      <c r="C196" s="192"/>
      <c r="J196" s="192"/>
      <c r="L196" s="192"/>
      <c r="Q196" s="192"/>
      <c r="R196" s="192"/>
      <c r="S196" s="91" t="s">
        <v>127</v>
      </c>
      <c r="T196" s="92">
        <v>2</v>
      </c>
      <c r="U196" s="192"/>
      <c r="V196" s="192"/>
      <c r="W196" s="192"/>
      <c r="X196" s="192"/>
      <c r="Y196" s="192"/>
      <c r="Z196" s="192"/>
      <c r="AA196" s="192"/>
      <c r="AB196" s="192"/>
      <c r="AC196" s="192"/>
      <c r="AD196" s="192"/>
      <c r="AE196" s="192"/>
      <c r="AF196" s="192"/>
      <c r="AG196" s="192"/>
      <c r="AH196" s="192"/>
      <c r="AI196" s="192"/>
      <c r="AJ196" s="192"/>
      <c r="AK196" s="192"/>
      <c r="AL196" s="192"/>
      <c r="AM196" s="192"/>
      <c r="AN196" s="192"/>
      <c r="AO196" s="192"/>
      <c r="AP196" s="192"/>
      <c r="AQ196" s="192"/>
      <c r="AR196" s="192"/>
      <c r="AS196" s="192"/>
      <c r="AT196" s="192"/>
      <c r="AU196" s="192"/>
      <c r="AV196" s="192"/>
      <c r="AW196" s="192"/>
      <c r="AX196" s="192"/>
      <c r="AY196" s="192"/>
      <c r="AZ196" s="192"/>
      <c r="BA196" s="192"/>
      <c r="BB196" s="192"/>
    </row>
    <row r="197" spans="2:54" ht="12.75" x14ac:dyDescent="0.2">
      <c r="B197" s="192"/>
      <c r="C197" s="192"/>
      <c r="J197" s="192"/>
      <c r="L197" s="192"/>
      <c r="Q197" s="192"/>
      <c r="R197" s="192"/>
      <c r="S197" s="91" t="s">
        <v>128</v>
      </c>
      <c r="T197" s="92">
        <v>2</v>
      </c>
      <c r="U197" s="192"/>
      <c r="V197" s="192"/>
      <c r="W197" s="192"/>
      <c r="X197" s="192"/>
      <c r="Y197" s="192"/>
      <c r="Z197" s="192"/>
      <c r="AA197" s="192"/>
      <c r="AB197" s="192"/>
      <c r="AC197" s="192"/>
      <c r="AD197" s="192"/>
      <c r="AE197" s="192"/>
      <c r="AF197" s="192"/>
      <c r="AG197" s="192"/>
      <c r="AH197" s="192"/>
      <c r="AI197" s="192"/>
      <c r="AJ197" s="192"/>
      <c r="AK197" s="192"/>
      <c r="AL197" s="192"/>
      <c r="AM197" s="192"/>
      <c r="AN197" s="192"/>
      <c r="AO197" s="192"/>
      <c r="AP197" s="192"/>
      <c r="AQ197" s="192"/>
      <c r="AR197" s="192"/>
      <c r="AS197" s="192"/>
      <c r="AT197" s="192"/>
      <c r="AU197" s="192"/>
      <c r="AV197" s="192"/>
      <c r="AW197" s="192"/>
      <c r="AX197" s="192"/>
      <c r="AY197" s="192"/>
      <c r="AZ197" s="192"/>
      <c r="BA197" s="192"/>
      <c r="BB197" s="192"/>
    </row>
    <row r="198" spans="2:54" ht="12.75" x14ac:dyDescent="0.2">
      <c r="B198" s="192"/>
      <c r="C198" s="192"/>
      <c r="J198" s="192"/>
      <c r="L198" s="192"/>
      <c r="Q198" s="192"/>
      <c r="R198" s="192"/>
      <c r="S198" s="91" t="s">
        <v>277</v>
      </c>
      <c r="T198" s="92">
        <v>1</v>
      </c>
      <c r="U198" s="192"/>
      <c r="V198" s="192"/>
      <c r="W198" s="192"/>
      <c r="X198" s="192"/>
      <c r="Y198" s="192"/>
      <c r="Z198" s="192"/>
      <c r="AA198" s="192"/>
      <c r="AB198" s="192"/>
      <c r="AC198" s="192"/>
      <c r="AD198" s="192"/>
      <c r="AE198" s="192"/>
      <c r="AF198" s="192"/>
      <c r="AG198" s="192"/>
      <c r="AH198" s="192"/>
      <c r="AI198" s="192"/>
      <c r="AJ198" s="192"/>
      <c r="AK198" s="192"/>
      <c r="AL198" s="192"/>
      <c r="AM198" s="192"/>
      <c r="AN198" s="192"/>
      <c r="AO198" s="192"/>
      <c r="AP198" s="192"/>
      <c r="AQ198" s="192"/>
      <c r="AR198" s="192"/>
      <c r="AS198" s="192"/>
      <c r="AT198" s="192"/>
      <c r="AU198" s="192"/>
      <c r="AV198" s="192"/>
      <c r="AW198" s="192"/>
      <c r="AX198" s="192"/>
      <c r="AY198" s="192"/>
      <c r="AZ198" s="192"/>
      <c r="BA198" s="192"/>
      <c r="BB198" s="192"/>
    </row>
    <row r="199" spans="2:54" ht="12.75" x14ac:dyDescent="0.2">
      <c r="B199" s="192"/>
      <c r="C199" s="192"/>
      <c r="J199" s="192"/>
      <c r="L199" s="192"/>
      <c r="Q199" s="192"/>
      <c r="R199" s="192"/>
      <c r="S199" s="91" t="s">
        <v>278</v>
      </c>
      <c r="T199" s="92"/>
      <c r="U199" s="192"/>
      <c r="V199" s="192"/>
      <c r="W199" s="192"/>
      <c r="X199" s="192"/>
      <c r="Y199" s="192"/>
      <c r="Z199" s="192"/>
      <c r="AA199" s="192"/>
      <c r="AB199" s="192"/>
      <c r="AC199" s="192"/>
      <c r="AD199" s="192"/>
      <c r="AE199" s="192"/>
      <c r="AF199" s="192"/>
      <c r="AG199" s="192"/>
      <c r="AH199" s="192"/>
      <c r="AI199" s="192"/>
      <c r="AJ199" s="192"/>
      <c r="AK199" s="192"/>
      <c r="AL199" s="192"/>
      <c r="AM199" s="192"/>
      <c r="AN199" s="192"/>
      <c r="AO199" s="192"/>
      <c r="AP199" s="192"/>
      <c r="AQ199" s="192"/>
      <c r="AR199" s="192"/>
      <c r="AS199" s="192"/>
      <c r="AT199" s="192"/>
      <c r="AU199" s="192"/>
      <c r="AV199" s="192"/>
      <c r="AW199" s="192"/>
      <c r="AX199" s="192"/>
      <c r="AY199" s="192"/>
      <c r="AZ199" s="192"/>
      <c r="BA199" s="192"/>
      <c r="BB199" s="192"/>
    </row>
    <row r="200" spans="2:54" ht="12.75" x14ac:dyDescent="0.2">
      <c r="B200" s="192"/>
      <c r="C200" s="192"/>
      <c r="J200" s="192"/>
      <c r="L200" s="192"/>
      <c r="Q200" s="192"/>
      <c r="R200" s="192"/>
      <c r="S200" s="201" t="s">
        <v>279</v>
      </c>
      <c r="T200" s="92"/>
      <c r="U200" s="192"/>
      <c r="V200" s="192"/>
      <c r="W200" s="192"/>
      <c r="X200" s="192"/>
      <c r="Y200" s="192"/>
      <c r="Z200" s="192"/>
      <c r="AA200" s="192"/>
      <c r="AB200" s="192"/>
      <c r="AC200" s="192"/>
      <c r="AD200" s="192"/>
      <c r="AE200" s="192"/>
      <c r="AF200" s="192"/>
      <c r="AG200" s="192"/>
      <c r="AH200" s="192"/>
      <c r="AI200" s="192"/>
      <c r="AJ200" s="192"/>
      <c r="AK200" s="192"/>
      <c r="AL200" s="192"/>
      <c r="AM200" s="192"/>
      <c r="AN200" s="192"/>
      <c r="AO200" s="192"/>
      <c r="AP200" s="192"/>
      <c r="AQ200" s="192"/>
      <c r="AR200" s="192"/>
      <c r="AS200" s="192"/>
      <c r="AT200" s="192"/>
      <c r="AU200" s="192"/>
      <c r="AV200" s="192"/>
      <c r="AW200" s="192"/>
      <c r="AX200" s="192"/>
      <c r="AY200" s="192"/>
      <c r="AZ200" s="192"/>
      <c r="BA200" s="192"/>
      <c r="BB200" s="192"/>
    </row>
    <row r="201" spans="2:54" ht="12.75" x14ac:dyDescent="0.2">
      <c r="B201" s="192"/>
      <c r="C201" s="192"/>
      <c r="J201" s="192"/>
      <c r="L201" s="192"/>
      <c r="Q201" s="192"/>
      <c r="R201" s="192"/>
      <c r="S201" s="91" t="s">
        <v>118</v>
      </c>
      <c r="T201" s="92">
        <v>2</v>
      </c>
      <c r="U201" s="192"/>
      <c r="V201" s="192"/>
      <c r="W201" s="192"/>
      <c r="X201" s="192"/>
      <c r="Y201" s="192"/>
      <c r="Z201" s="192"/>
      <c r="AA201" s="192"/>
      <c r="AB201" s="192"/>
      <c r="AC201" s="192"/>
      <c r="AD201" s="192"/>
      <c r="AE201" s="192"/>
      <c r="AF201" s="192"/>
      <c r="AG201" s="192"/>
      <c r="AH201" s="192"/>
      <c r="AI201" s="192"/>
      <c r="AJ201" s="192"/>
      <c r="AK201" s="192"/>
      <c r="AL201" s="192"/>
      <c r="AM201" s="192"/>
      <c r="AN201" s="192"/>
      <c r="AO201" s="192"/>
      <c r="AP201" s="192"/>
      <c r="AQ201" s="192"/>
      <c r="AR201" s="192"/>
      <c r="AS201" s="192"/>
      <c r="AT201" s="192"/>
      <c r="AU201" s="192"/>
      <c r="AV201" s="192"/>
      <c r="AW201" s="192"/>
      <c r="AX201" s="192"/>
      <c r="AY201" s="192"/>
      <c r="AZ201" s="192"/>
      <c r="BA201" s="192"/>
      <c r="BB201" s="192"/>
    </row>
    <row r="202" spans="2:54" ht="12.75" x14ac:dyDescent="0.2">
      <c r="B202" s="192"/>
      <c r="C202" s="192"/>
      <c r="J202" s="192"/>
      <c r="L202" s="192"/>
      <c r="Q202" s="192"/>
      <c r="R202" s="192"/>
      <c r="S202" s="91" t="s">
        <v>122</v>
      </c>
      <c r="T202" s="92">
        <v>2</v>
      </c>
      <c r="U202" s="192"/>
      <c r="V202" s="192"/>
      <c r="W202" s="192"/>
      <c r="X202" s="192"/>
      <c r="Y202" s="192"/>
      <c r="Z202" s="192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  <c r="AK202" s="192"/>
      <c r="AL202" s="192"/>
      <c r="AM202" s="192"/>
      <c r="AN202" s="192"/>
      <c r="AO202" s="192"/>
      <c r="AP202" s="192"/>
      <c r="AQ202" s="192"/>
      <c r="AR202" s="192"/>
      <c r="AS202" s="192"/>
      <c r="AT202" s="192"/>
      <c r="AU202" s="192"/>
      <c r="AV202" s="192"/>
      <c r="AW202" s="192"/>
      <c r="AX202" s="192"/>
      <c r="AY202" s="192"/>
      <c r="AZ202" s="192"/>
      <c r="BA202" s="192"/>
      <c r="BB202" s="192"/>
    </row>
    <row r="203" spans="2:54" ht="12.75" x14ac:dyDescent="0.2">
      <c r="B203" s="192"/>
      <c r="C203" s="192"/>
      <c r="J203" s="192"/>
      <c r="L203" s="192"/>
      <c r="Q203" s="192"/>
      <c r="R203" s="192"/>
      <c r="S203" s="201" t="s">
        <v>280</v>
      </c>
      <c r="T203" s="92">
        <v>2</v>
      </c>
      <c r="U203" s="192"/>
      <c r="V203" s="192"/>
      <c r="W203" s="192"/>
      <c r="X203" s="192"/>
      <c r="Y203" s="192"/>
      <c r="Z203" s="192"/>
      <c r="AA203" s="192"/>
      <c r="AB203" s="192"/>
      <c r="AC203" s="192"/>
      <c r="AD203" s="192"/>
      <c r="AE203" s="192"/>
      <c r="AF203" s="192"/>
      <c r="AG203" s="192"/>
      <c r="AH203" s="192"/>
      <c r="AI203" s="192"/>
      <c r="AJ203" s="192"/>
      <c r="AK203" s="192"/>
      <c r="AL203" s="192"/>
      <c r="AM203" s="192"/>
      <c r="AN203" s="192"/>
      <c r="AO203" s="192"/>
      <c r="AP203" s="192"/>
      <c r="AQ203" s="192"/>
      <c r="AR203" s="192"/>
      <c r="AS203" s="192"/>
      <c r="AT203" s="192"/>
      <c r="AU203" s="192"/>
      <c r="AV203" s="192"/>
      <c r="AW203" s="192"/>
      <c r="AX203" s="192"/>
      <c r="AY203" s="192"/>
      <c r="AZ203" s="192"/>
      <c r="BA203" s="192"/>
      <c r="BB203" s="192"/>
    </row>
    <row r="204" spans="2:54" ht="12.75" x14ac:dyDescent="0.2">
      <c r="B204" s="192"/>
      <c r="C204" s="192"/>
      <c r="J204" s="192"/>
      <c r="L204" s="192"/>
      <c r="Q204" s="192"/>
      <c r="R204" s="192"/>
      <c r="S204" s="201" t="s">
        <v>281</v>
      </c>
      <c r="T204" s="92"/>
      <c r="U204" s="192"/>
      <c r="V204" s="192"/>
      <c r="W204" s="192"/>
      <c r="X204" s="192"/>
      <c r="Y204" s="192"/>
      <c r="Z204" s="192"/>
      <c r="AA204" s="192"/>
      <c r="AB204" s="192"/>
      <c r="AC204" s="192"/>
      <c r="AD204" s="192"/>
      <c r="AE204" s="192"/>
      <c r="AF204" s="192"/>
      <c r="AG204" s="192"/>
      <c r="AH204" s="192"/>
      <c r="AI204" s="192"/>
      <c r="AJ204" s="192"/>
      <c r="AK204" s="192"/>
      <c r="AL204" s="192"/>
      <c r="AM204" s="192"/>
      <c r="AN204" s="192"/>
      <c r="AO204" s="192"/>
      <c r="AP204" s="192"/>
      <c r="AQ204" s="192"/>
      <c r="AR204" s="192"/>
      <c r="AS204" s="192"/>
      <c r="AT204" s="192"/>
      <c r="AU204" s="192"/>
      <c r="AV204" s="192"/>
      <c r="AW204" s="192"/>
      <c r="AX204" s="192"/>
      <c r="AY204" s="192"/>
      <c r="AZ204" s="192"/>
      <c r="BA204" s="192"/>
      <c r="BB204" s="192"/>
    </row>
    <row r="205" spans="2:54" ht="12.75" x14ac:dyDescent="0.2">
      <c r="B205" s="192"/>
      <c r="C205" s="192"/>
      <c r="J205" s="192"/>
      <c r="L205" s="192"/>
      <c r="Q205" s="192"/>
      <c r="R205" s="192"/>
      <c r="S205" s="91" t="s">
        <v>131</v>
      </c>
      <c r="T205" s="92">
        <v>2</v>
      </c>
      <c r="U205" s="192"/>
      <c r="V205" s="192"/>
      <c r="W205" s="192"/>
      <c r="X205" s="192"/>
      <c r="Y205" s="192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2"/>
      <c r="AO205" s="192"/>
      <c r="AP205" s="192"/>
      <c r="AQ205" s="192"/>
      <c r="AR205" s="192"/>
      <c r="AS205" s="192"/>
      <c r="AT205" s="192"/>
      <c r="AU205" s="192"/>
      <c r="AV205" s="192"/>
      <c r="AW205" s="192"/>
      <c r="AX205" s="192"/>
      <c r="AY205" s="192"/>
      <c r="AZ205" s="192"/>
      <c r="BA205" s="192"/>
      <c r="BB205" s="192"/>
    </row>
    <row r="206" spans="2:54" ht="12.75" x14ac:dyDescent="0.2">
      <c r="B206" s="192"/>
      <c r="C206" s="192"/>
      <c r="J206" s="192"/>
      <c r="L206" s="192"/>
      <c r="Q206" s="192"/>
      <c r="R206" s="192"/>
      <c r="S206" s="91" t="s">
        <v>282</v>
      </c>
      <c r="T206" s="92"/>
      <c r="U206" s="192"/>
      <c r="V206" s="192"/>
      <c r="W206" s="192"/>
      <c r="X206" s="192"/>
      <c r="Y206" s="192"/>
      <c r="Z206" s="192"/>
      <c r="AA206" s="192"/>
      <c r="AB206" s="192"/>
      <c r="AC206" s="192"/>
      <c r="AD206" s="192"/>
      <c r="AE206" s="192"/>
      <c r="AF206" s="192"/>
      <c r="AG206" s="192"/>
      <c r="AH206" s="192"/>
      <c r="AI206" s="192"/>
      <c r="AJ206" s="192"/>
      <c r="AK206" s="192"/>
      <c r="AL206" s="192"/>
      <c r="AM206" s="192"/>
      <c r="AN206" s="192"/>
      <c r="AO206" s="192"/>
      <c r="AP206" s="192"/>
      <c r="AQ206" s="192"/>
      <c r="AR206" s="192"/>
      <c r="AS206" s="192"/>
      <c r="AT206" s="192"/>
      <c r="AU206" s="192"/>
      <c r="AV206" s="192"/>
      <c r="AW206" s="192"/>
      <c r="AX206" s="192"/>
      <c r="AY206" s="192"/>
      <c r="AZ206" s="192"/>
      <c r="BA206" s="192"/>
      <c r="BB206" s="192"/>
    </row>
    <row r="207" spans="2:54" ht="12.75" x14ac:dyDescent="0.2">
      <c r="B207" s="192"/>
      <c r="C207" s="192"/>
      <c r="J207" s="192"/>
      <c r="L207" s="192"/>
      <c r="Q207" s="192"/>
      <c r="R207" s="192"/>
      <c r="S207" s="91" t="s">
        <v>283</v>
      </c>
      <c r="T207" s="92"/>
      <c r="U207" s="192"/>
      <c r="V207" s="192"/>
      <c r="W207" s="192"/>
      <c r="X207" s="192"/>
      <c r="Y207" s="192"/>
      <c r="Z207" s="192"/>
      <c r="AA207" s="192"/>
      <c r="AB207" s="192"/>
      <c r="AC207" s="192"/>
      <c r="AD207" s="192"/>
      <c r="AE207" s="192"/>
      <c r="AF207" s="192"/>
      <c r="AG207" s="192"/>
      <c r="AH207" s="192"/>
      <c r="AI207" s="192"/>
      <c r="AJ207" s="192"/>
      <c r="AK207" s="192"/>
      <c r="AL207" s="192"/>
      <c r="AM207" s="192"/>
      <c r="AN207" s="192"/>
      <c r="AO207" s="192"/>
      <c r="AP207" s="192"/>
      <c r="AQ207" s="192"/>
      <c r="AR207" s="192"/>
      <c r="AS207" s="192"/>
      <c r="AT207" s="192"/>
      <c r="AU207" s="192"/>
      <c r="AV207" s="192"/>
      <c r="AW207" s="192"/>
      <c r="AX207" s="192"/>
      <c r="AY207" s="192"/>
      <c r="AZ207" s="192"/>
      <c r="BA207" s="192"/>
      <c r="BB207" s="192"/>
    </row>
    <row r="208" spans="2:54" ht="12.75" x14ac:dyDescent="0.2">
      <c r="B208" s="192"/>
      <c r="C208" s="192"/>
      <c r="J208" s="192"/>
      <c r="L208" s="192"/>
      <c r="Q208" s="192"/>
      <c r="R208" s="192"/>
      <c r="S208" s="91" t="s">
        <v>284</v>
      </c>
      <c r="T208" s="92"/>
      <c r="U208" s="192"/>
      <c r="V208" s="192"/>
      <c r="W208" s="192"/>
      <c r="X208" s="192"/>
      <c r="Y208" s="192"/>
      <c r="Z208" s="192"/>
      <c r="AA208" s="192"/>
      <c r="AB208" s="192"/>
      <c r="AC208" s="192"/>
      <c r="AD208" s="192"/>
      <c r="AE208" s="192"/>
      <c r="AF208" s="192"/>
      <c r="AG208" s="192"/>
      <c r="AH208" s="192"/>
      <c r="AI208" s="192"/>
      <c r="AJ208" s="192"/>
      <c r="AK208" s="192"/>
      <c r="AL208" s="192"/>
      <c r="AM208" s="192"/>
      <c r="AN208" s="192"/>
      <c r="AO208" s="192"/>
      <c r="AP208" s="192"/>
      <c r="AQ208" s="192"/>
      <c r="AR208" s="192"/>
      <c r="AS208" s="192"/>
      <c r="AT208" s="192"/>
      <c r="AU208" s="192"/>
      <c r="AV208" s="192"/>
      <c r="AW208" s="192"/>
      <c r="AX208" s="192"/>
      <c r="AY208" s="192"/>
      <c r="AZ208" s="192"/>
      <c r="BA208" s="192"/>
      <c r="BB208" s="192"/>
    </row>
    <row r="209" spans="2:54" ht="12.75" x14ac:dyDescent="0.2">
      <c r="B209" s="192"/>
      <c r="C209" s="192"/>
      <c r="J209" s="192"/>
      <c r="L209" s="192"/>
      <c r="Q209" s="192"/>
      <c r="R209" s="192"/>
      <c r="S209" s="91" t="s">
        <v>81</v>
      </c>
      <c r="T209" s="92">
        <v>2</v>
      </c>
      <c r="U209" s="192"/>
      <c r="V209" s="192"/>
      <c r="W209" s="192"/>
      <c r="X209" s="192"/>
      <c r="Y209" s="192"/>
      <c r="Z209" s="192"/>
      <c r="AA209" s="192"/>
      <c r="AB209" s="192"/>
      <c r="AC209" s="192"/>
      <c r="AD209" s="192"/>
      <c r="AE209" s="192"/>
      <c r="AF209" s="192"/>
      <c r="AG209" s="192"/>
      <c r="AH209" s="192"/>
      <c r="AI209" s="192"/>
      <c r="AJ209" s="192"/>
      <c r="AK209" s="192"/>
      <c r="AL209" s="192"/>
      <c r="AM209" s="192"/>
      <c r="AN209" s="192"/>
      <c r="AO209" s="192"/>
      <c r="AP209" s="192"/>
      <c r="AQ209" s="192"/>
      <c r="AR209" s="192"/>
      <c r="AS209" s="192"/>
      <c r="AT209" s="192"/>
      <c r="AU209" s="192"/>
      <c r="AV209" s="192"/>
      <c r="AW209" s="192"/>
      <c r="AX209" s="192"/>
      <c r="AY209" s="192"/>
      <c r="AZ209" s="192"/>
      <c r="BA209" s="192"/>
      <c r="BB209" s="192"/>
    </row>
    <row r="210" spans="2:54" ht="12.75" x14ac:dyDescent="0.2">
      <c r="B210" s="192"/>
      <c r="C210" s="192"/>
      <c r="J210" s="192"/>
      <c r="L210" s="192"/>
      <c r="Q210" s="192"/>
      <c r="R210" s="192"/>
      <c r="S210" s="91" t="s">
        <v>285</v>
      </c>
      <c r="T210" s="92"/>
      <c r="U210" s="192"/>
      <c r="V210" s="192"/>
      <c r="W210" s="192"/>
      <c r="X210" s="192"/>
      <c r="Y210" s="192"/>
      <c r="Z210" s="192"/>
      <c r="AA210" s="192"/>
      <c r="AB210" s="192"/>
      <c r="AC210" s="192"/>
      <c r="AD210" s="192"/>
      <c r="AE210" s="192"/>
      <c r="AF210" s="192"/>
      <c r="AG210" s="192"/>
      <c r="AH210" s="192"/>
      <c r="AI210" s="192"/>
      <c r="AJ210" s="192"/>
      <c r="AK210" s="192"/>
      <c r="AL210" s="192"/>
      <c r="AM210" s="192"/>
      <c r="AN210" s="192"/>
      <c r="AO210" s="192"/>
      <c r="AP210" s="192"/>
      <c r="AQ210" s="192"/>
      <c r="AR210" s="192"/>
      <c r="AS210" s="192"/>
      <c r="AT210" s="192"/>
      <c r="AU210" s="192"/>
      <c r="AV210" s="192"/>
      <c r="AW210" s="192"/>
      <c r="AX210" s="192"/>
      <c r="AY210" s="192"/>
      <c r="AZ210" s="192"/>
      <c r="BA210" s="192"/>
      <c r="BB210" s="192"/>
    </row>
    <row r="211" spans="2:54" ht="12.75" x14ac:dyDescent="0.2">
      <c r="B211" s="192"/>
      <c r="C211" s="192"/>
      <c r="J211" s="192"/>
      <c r="L211" s="192"/>
      <c r="Q211" s="192"/>
      <c r="R211" s="192"/>
      <c r="S211" s="91" t="s">
        <v>99</v>
      </c>
      <c r="T211" s="92">
        <v>1</v>
      </c>
      <c r="U211" s="192"/>
      <c r="V211" s="192"/>
      <c r="W211" s="192"/>
      <c r="X211" s="192"/>
      <c r="Y211" s="192"/>
      <c r="Z211" s="192"/>
      <c r="AA211" s="192"/>
      <c r="AB211" s="192"/>
      <c r="AC211" s="192"/>
      <c r="AD211" s="192"/>
      <c r="AE211" s="192"/>
      <c r="AF211" s="192"/>
      <c r="AG211" s="192"/>
      <c r="AH211" s="192"/>
      <c r="AI211" s="192"/>
      <c r="AJ211" s="192"/>
      <c r="AK211" s="192"/>
      <c r="AL211" s="192"/>
      <c r="AM211" s="192"/>
      <c r="AN211" s="192"/>
      <c r="AO211" s="192"/>
      <c r="AP211" s="192"/>
      <c r="AQ211" s="192"/>
      <c r="AR211" s="192"/>
      <c r="AS211" s="192"/>
      <c r="AT211" s="192"/>
      <c r="AU211" s="192"/>
      <c r="AV211" s="192"/>
      <c r="AW211" s="192"/>
      <c r="AX211" s="192"/>
      <c r="AY211" s="192"/>
      <c r="AZ211" s="192"/>
      <c r="BA211" s="192"/>
      <c r="BB211" s="192"/>
    </row>
    <row r="212" spans="2:54" ht="12.75" x14ac:dyDescent="0.2">
      <c r="B212" s="192"/>
      <c r="C212" s="192"/>
      <c r="J212" s="192"/>
      <c r="L212" s="192"/>
      <c r="Q212" s="192"/>
      <c r="R212" s="192"/>
      <c r="S212" s="91" t="s">
        <v>286</v>
      </c>
      <c r="T212" s="92"/>
      <c r="U212" s="192"/>
      <c r="V212" s="192"/>
      <c r="W212" s="192"/>
      <c r="X212" s="192"/>
      <c r="Y212" s="192"/>
      <c r="Z212" s="192"/>
      <c r="AA212" s="192"/>
      <c r="AB212" s="192"/>
      <c r="AC212" s="192"/>
      <c r="AD212" s="192"/>
      <c r="AE212" s="192"/>
      <c r="AF212" s="192"/>
      <c r="AG212" s="192"/>
      <c r="AH212" s="192"/>
      <c r="AI212" s="192"/>
      <c r="AJ212" s="192"/>
      <c r="AK212" s="192"/>
      <c r="AL212" s="192"/>
      <c r="AM212" s="192"/>
      <c r="AN212" s="192"/>
      <c r="AO212" s="192"/>
      <c r="AP212" s="192"/>
      <c r="AQ212" s="192"/>
      <c r="AR212" s="192"/>
      <c r="AS212" s="192"/>
      <c r="AT212" s="192"/>
      <c r="AU212" s="192"/>
      <c r="AV212" s="192"/>
      <c r="AW212" s="192"/>
      <c r="AX212" s="192"/>
      <c r="AY212" s="192"/>
      <c r="AZ212" s="192"/>
      <c r="BA212" s="192"/>
      <c r="BB212" s="192"/>
    </row>
    <row r="213" spans="2:54" ht="12.75" x14ac:dyDescent="0.2">
      <c r="B213" s="192"/>
      <c r="C213" s="192"/>
      <c r="J213" s="192"/>
      <c r="L213" s="192"/>
      <c r="Q213" s="192"/>
      <c r="R213" s="192"/>
      <c r="S213" s="91" t="s">
        <v>287</v>
      </c>
      <c r="T213" s="92"/>
      <c r="U213" s="192"/>
      <c r="V213" s="192"/>
      <c r="W213" s="192"/>
      <c r="X213" s="192"/>
      <c r="Y213" s="192"/>
      <c r="Z213" s="192"/>
      <c r="AA213" s="192"/>
      <c r="AB213" s="192"/>
      <c r="AC213" s="192"/>
      <c r="AD213" s="192"/>
      <c r="AE213" s="192"/>
      <c r="AF213" s="192"/>
      <c r="AG213" s="192"/>
      <c r="AH213" s="192"/>
      <c r="AI213" s="192"/>
      <c r="AJ213" s="192"/>
      <c r="AK213" s="192"/>
      <c r="AL213" s="192"/>
      <c r="AM213" s="192"/>
      <c r="AN213" s="192"/>
      <c r="AO213" s="192"/>
      <c r="AP213" s="192"/>
      <c r="AQ213" s="192"/>
      <c r="AR213" s="192"/>
      <c r="AS213" s="192"/>
      <c r="AT213" s="192"/>
      <c r="AU213" s="192"/>
      <c r="AV213" s="192"/>
      <c r="AW213" s="192"/>
      <c r="AX213" s="192"/>
      <c r="AY213" s="192"/>
      <c r="AZ213" s="192"/>
      <c r="BA213" s="192"/>
      <c r="BB213" s="192"/>
    </row>
    <row r="214" spans="2:54" ht="12.75" x14ac:dyDescent="0.2">
      <c r="B214" s="192"/>
      <c r="C214" s="192"/>
      <c r="J214" s="192"/>
      <c r="L214" s="192"/>
      <c r="Q214" s="192"/>
      <c r="R214" s="192"/>
      <c r="S214" s="91" t="s">
        <v>288</v>
      </c>
      <c r="T214" s="92"/>
      <c r="U214" s="192"/>
      <c r="V214" s="192"/>
      <c r="W214" s="192"/>
      <c r="X214" s="192"/>
      <c r="Y214" s="192"/>
      <c r="Z214" s="192"/>
      <c r="AA214" s="192"/>
      <c r="AB214" s="192"/>
      <c r="AC214" s="192"/>
      <c r="AD214" s="192"/>
      <c r="AE214" s="192"/>
      <c r="AF214" s="192"/>
      <c r="AG214" s="192"/>
      <c r="AH214" s="192"/>
      <c r="AI214" s="192"/>
      <c r="AJ214" s="192"/>
      <c r="AK214" s="192"/>
      <c r="AL214" s="192"/>
      <c r="AM214" s="192"/>
      <c r="AN214" s="192"/>
      <c r="AO214" s="192"/>
      <c r="AP214" s="192"/>
      <c r="AQ214" s="192"/>
      <c r="AR214" s="192"/>
      <c r="AS214" s="192"/>
      <c r="AT214" s="192"/>
      <c r="AU214" s="192"/>
      <c r="AV214" s="192"/>
      <c r="AW214" s="192"/>
      <c r="AX214" s="192"/>
      <c r="AY214" s="192"/>
      <c r="AZ214" s="192"/>
      <c r="BA214" s="192"/>
      <c r="BB214" s="192"/>
    </row>
    <row r="215" spans="2:54" ht="12.75" x14ac:dyDescent="0.2">
      <c r="B215" s="192"/>
      <c r="C215" s="192"/>
      <c r="J215" s="192"/>
      <c r="L215" s="192"/>
      <c r="Q215" s="192"/>
      <c r="R215" s="192"/>
      <c r="S215" s="91" t="s">
        <v>133</v>
      </c>
      <c r="T215" s="92">
        <v>2</v>
      </c>
      <c r="U215" s="192"/>
      <c r="V215" s="192"/>
      <c r="W215" s="192"/>
      <c r="X215" s="192"/>
      <c r="Y215" s="192"/>
      <c r="Z215" s="192"/>
      <c r="AA215" s="192"/>
      <c r="AB215" s="192"/>
      <c r="AC215" s="192"/>
      <c r="AD215" s="192"/>
      <c r="AE215" s="192"/>
      <c r="AF215" s="192"/>
      <c r="AG215" s="192"/>
      <c r="AH215" s="192"/>
      <c r="AI215" s="192"/>
      <c r="AJ215" s="192"/>
      <c r="AK215" s="192"/>
      <c r="AL215" s="192"/>
      <c r="AM215" s="192"/>
      <c r="AN215" s="192"/>
      <c r="AO215" s="192"/>
      <c r="AP215" s="192"/>
      <c r="AQ215" s="192"/>
      <c r="AR215" s="192"/>
      <c r="AS215" s="192"/>
      <c r="AT215" s="192"/>
      <c r="AU215" s="192"/>
      <c r="AV215" s="192"/>
      <c r="AW215" s="192"/>
      <c r="AX215" s="192"/>
      <c r="AY215" s="192"/>
      <c r="AZ215" s="192"/>
      <c r="BA215" s="192"/>
      <c r="BB215" s="192"/>
    </row>
    <row r="216" spans="2:54" ht="12.75" x14ac:dyDescent="0.2">
      <c r="B216" s="192"/>
      <c r="C216" s="192"/>
      <c r="J216" s="192"/>
      <c r="L216" s="192"/>
      <c r="Q216" s="192"/>
      <c r="R216" s="192"/>
      <c r="S216" s="91" t="s">
        <v>134</v>
      </c>
      <c r="T216" s="92">
        <v>2</v>
      </c>
      <c r="U216" s="192"/>
      <c r="V216" s="192"/>
      <c r="W216" s="192"/>
      <c r="X216" s="192"/>
      <c r="Y216" s="192"/>
      <c r="Z216" s="192"/>
      <c r="AA216" s="192"/>
      <c r="AB216" s="192"/>
      <c r="AC216" s="192"/>
      <c r="AD216" s="192"/>
      <c r="AE216" s="192"/>
      <c r="AF216" s="192"/>
      <c r="AG216" s="192"/>
      <c r="AH216" s="192"/>
      <c r="AI216" s="192"/>
      <c r="AJ216" s="192"/>
      <c r="AK216" s="192"/>
      <c r="AL216" s="192"/>
      <c r="AM216" s="192"/>
      <c r="AN216" s="192"/>
      <c r="AO216" s="192"/>
      <c r="AP216" s="192"/>
      <c r="AQ216" s="192"/>
      <c r="AR216" s="192"/>
      <c r="AS216" s="192"/>
      <c r="AT216" s="192"/>
      <c r="AU216" s="192"/>
      <c r="AV216" s="192"/>
      <c r="AW216" s="192"/>
      <c r="AX216" s="192"/>
      <c r="AY216" s="192"/>
      <c r="AZ216" s="192"/>
      <c r="BA216" s="192"/>
      <c r="BB216" s="192"/>
    </row>
    <row r="217" spans="2:54" ht="12.75" x14ac:dyDescent="0.2">
      <c r="B217" s="192"/>
      <c r="C217" s="192"/>
      <c r="J217" s="192"/>
      <c r="L217" s="192"/>
      <c r="Q217" s="192"/>
      <c r="R217" s="192"/>
      <c r="S217" s="91" t="s">
        <v>289</v>
      </c>
      <c r="T217" s="92"/>
      <c r="U217" s="192"/>
      <c r="V217" s="192"/>
      <c r="W217" s="192"/>
      <c r="X217" s="192"/>
      <c r="Y217" s="192"/>
      <c r="Z217" s="192"/>
      <c r="AA217" s="192"/>
      <c r="AB217" s="192"/>
      <c r="AC217" s="192"/>
      <c r="AD217" s="192"/>
      <c r="AE217" s="192"/>
      <c r="AF217" s="192"/>
      <c r="AG217" s="192"/>
      <c r="AH217" s="192"/>
      <c r="AI217" s="192"/>
      <c r="AJ217" s="192"/>
      <c r="AK217" s="192"/>
      <c r="AL217" s="192"/>
      <c r="AM217" s="192"/>
      <c r="AN217" s="192"/>
      <c r="AO217" s="192"/>
      <c r="AP217" s="192"/>
      <c r="AQ217" s="192"/>
      <c r="AR217" s="192"/>
      <c r="AS217" s="192"/>
      <c r="AT217" s="192"/>
      <c r="AU217" s="192"/>
      <c r="AV217" s="192"/>
      <c r="AW217" s="192"/>
      <c r="AX217" s="192"/>
      <c r="AY217" s="192"/>
      <c r="AZ217" s="192"/>
      <c r="BA217" s="192"/>
      <c r="BB217" s="192"/>
    </row>
    <row r="218" spans="2:54" ht="12.75" x14ac:dyDescent="0.2">
      <c r="B218" s="192"/>
      <c r="C218" s="192"/>
      <c r="J218" s="192"/>
      <c r="L218" s="192"/>
      <c r="Q218" s="192"/>
      <c r="R218" s="192"/>
      <c r="S218" s="91" t="s">
        <v>100</v>
      </c>
      <c r="T218" s="92">
        <v>1</v>
      </c>
      <c r="U218" s="192"/>
      <c r="V218" s="192"/>
      <c r="W218" s="192"/>
      <c r="X218" s="192"/>
      <c r="Y218" s="192"/>
      <c r="Z218" s="192"/>
      <c r="AA218" s="192"/>
      <c r="AB218" s="192"/>
      <c r="AC218" s="192"/>
      <c r="AD218" s="192"/>
      <c r="AE218" s="192"/>
      <c r="AF218" s="192"/>
      <c r="AG218" s="192"/>
      <c r="AH218" s="192"/>
      <c r="AI218" s="192"/>
      <c r="AJ218" s="192"/>
      <c r="AK218" s="192"/>
      <c r="AL218" s="192"/>
      <c r="AM218" s="192"/>
      <c r="AN218" s="192"/>
      <c r="AO218" s="192"/>
      <c r="AP218" s="192"/>
      <c r="AQ218" s="192"/>
      <c r="AR218" s="192"/>
      <c r="AS218" s="192"/>
      <c r="AT218" s="192"/>
      <c r="AU218" s="192"/>
      <c r="AV218" s="192"/>
      <c r="AW218" s="192"/>
      <c r="AX218" s="192"/>
      <c r="AY218" s="192"/>
      <c r="AZ218" s="192"/>
      <c r="BA218" s="192"/>
      <c r="BB218" s="192"/>
    </row>
    <row r="219" spans="2:54" ht="12.75" x14ac:dyDescent="0.2">
      <c r="B219" s="192"/>
      <c r="C219" s="192"/>
      <c r="J219" s="192"/>
      <c r="L219" s="192"/>
      <c r="Q219" s="192"/>
      <c r="R219" s="192"/>
      <c r="S219" s="91" t="s">
        <v>290</v>
      </c>
      <c r="T219" s="92"/>
      <c r="U219" s="192"/>
      <c r="V219" s="192"/>
      <c r="W219" s="192"/>
      <c r="X219" s="192"/>
      <c r="Y219" s="192"/>
      <c r="Z219" s="192"/>
      <c r="AA219" s="192"/>
      <c r="AB219" s="192"/>
      <c r="AC219" s="192"/>
      <c r="AD219" s="192"/>
      <c r="AE219" s="192"/>
      <c r="AF219" s="192"/>
      <c r="AG219" s="192"/>
      <c r="AH219" s="192"/>
      <c r="AI219" s="192"/>
      <c r="AJ219" s="192"/>
      <c r="AK219" s="192"/>
      <c r="AL219" s="192"/>
      <c r="AM219" s="192"/>
      <c r="AN219" s="192"/>
      <c r="AO219" s="192"/>
      <c r="AP219" s="192"/>
      <c r="AQ219" s="192"/>
      <c r="AR219" s="192"/>
      <c r="AS219" s="192"/>
      <c r="AT219" s="192"/>
      <c r="AU219" s="192"/>
      <c r="AV219" s="192"/>
      <c r="AW219" s="192"/>
      <c r="AX219" s="192"/>
      <c r="AY219" s="192"/>
      <c r="AZ219" s="192"/>
      <c r="BA219" s="192"/>
      <c r="BB219" s="192"/>
    </row>
    <row r="220" spans="2:54" ht="12.75" x14ac:dyDescent="0.2">
      <c r="B220" s="192"/>
      <c r="C220" s="192"/>
      <c r="J220" s="192"/>
      <c r="L220" s="192"/>
      <c r="Q220" s="192"/>
      <c r="R220" s="192"/>
      <c r="S220" s="91" t="s">
        <v>291</v>
      </c>
      <c r="T220" s="92"/>
      <c r="U220" s="192"/>
      <c r="V220" s="192"/>
      <c r="W220" s="192"/>
      <c r="X220" s="192"/>
      <c r="Y220" s="192"/>
      <c r="Z220" s="192"/>
      <c r="AA220" s="192"/>
      <c r="AB220" s="192"/>
      <c r="AC220" s="192"/>
      <c r="AD220" s="192"/>
      <c r="AE220" s="192"/>
      <c r="AF220" s="192"/>
      <c r="AG220" s="192"/>
      <c r="AH220" s="192"/>
      <c r="AI220" s="192"/>
      <c r="AJ220" s="192"/>
      <c r="AK220" s="192"/>
      <c r="AL220" s="192"/>
      <c r="AM220" s="192"/>
      <c r="AN220" s="192"/>
      <c r="AO220" s="192"/>
      <c r="AP220" s="192"/>
      <c r="AQ220" s="192"/>
      <c r="AR220" s="192"/>
      <c r="AS220" s="192"/>
      <c r="AT220" s="192"/>
      <c r="AU220" s="192"/>
      <c r="AV220" s="192"/>
      <c r="AW220" s="192"/>
      <c r="AX220" s="192"/>
      <c r="AY220" s="192"/>
      <c r="AZ220" s="192"/>
      <c r="BA220" s="192"/>
      <c r="BB220" s="192"/>
    </row>
    <row r="221" spans="2:54" ht="12.75" x14ac:dyDescent="0.2">
      <c r="B221" s="192"/>
      <c r="C221" s="192"/>
      <c r="J221" s="192"/>
      <c r="L221" s="192"/>
      <c r="Q221" s="192"/>
      <c r="R221" s="192"/>
      <c r="S221" s="91" t="s">
        <v>101</v>
      </c>
      <c r="T221" s="92">
        <v>1</v>
      </c>
      <c r="U221" s="192"/>
      <c r="V221" s="192"/>
      <c r="W221" s="192"/>
      <c r="X221" s="192"/>
      <c r="Y221" s="192"/>
      <c r="Z221" s="192"/>
      <c r="AA221" s="192"/>
      <c r="AB221" s="192"/>
      <c r="AC221" s="192"/>
      <c r="AD221" s="192"/>
      <c r="AE221" s="192"/>
      <c r="AF221" s="192"/>
      <c r="AG221" s="192"/>
      <c r="AH221" s="192"/>
      <c r="AI221" s="192"/>
      <c r="AJ221" s="192"/>
      <c r="AK221" s="192"/>
      <c r="AL221" s="192"/>
      <c r="AM221" s="192"/>
      <c r="AN221" s="192"/>
      <c r="AO221" s="192"/>
      <c r="AP221" s="192"/>
      <c r="AQ221" s="192"/>
      <c r="AR221" s="192"/>
      <c r="AS221" s="192"/>
      <c r="AT221" s="192"/>
      <c r="AU221" s="192"/>
      <c r="AV221" s="192"/>
      <c r="AW221" s="192"/>
      <c r="AX221" s="192"/>
      <c r="AY221" s="192"/>
      <c r="AZ221" s="192"/>
      <c r="BA221" s="192"/>
      <c r="BB221" s="192"/>
    </row>
    <row r="222" spans="2:54" ht="12.75" x14ac:dyDescent="0.2">
      <c r="B222" s="192"/>
      <c r="C222" s="192"/>
      <c r="J222" s="192"/>
      <c r="L222" s="192"/>
      <c r="Q222" s="192"/>
      <c r="R222" s="192"/>
      <c r="S222" s="91" t="s">
        <v>102</v>
      </c>
      <c r="T222" s="92">
        <v>1</v>
      </c>
      <c r="U222" s="192"/>
      <c r="V222" s="192"/>
      <c r="W222" s="192"/>
      <c r="X222" s="192"/>
      <c r="Y222" s="192"/>
      <c r="Z222" s="192"/>
      <c r="AA222" s="192"/>
      <c r="AB222" s="192"/>
      <c r="AC222" s="192"/>
      <c r="AD222" s="192"/>
      <c r="AE222" s="192"/>
      <c r="AF222" s="192"/>
      <c r="AG222" s="192"/>
      <c r="AH222" s="192"/>
      <c r="AI222" s="192"/>
      <c r="AJ222" s="192"/>
      <c r="AK222" s="192"/>
      <c r="AL222" s="192"/>
      <c r="AM222" s="192"/>
      <c r="AN222" s="192"/>
      <c r="AO222" s="192"/>
      <c r="AP222" s="192"/>
      <c r="AQ222" s="192"/>
      <c r="AR222" s="192"/>
      <c r="AS222" s="192"/>
      <c r="AT222" s="192"/>
      <c r="AU222" s="192"/>
      <c r="AV222" s="192"/>
      <c r="AW222" s="192"/>
      <c r="AX222" s="192"/>
      <c r="AY222" s="192"/>
      <c r="AZ222" s="192"/>
      <c r="BA222" s="192"/>
      <c r="BB222" s="192"/>
    </row>
    <row r="223" spans="2:54" ht="12.75" x14ac:dyDescent="0.2">
      <c r="B223" s="192"/>
      <c r="C223" s="192"/>
      <c r="J223" s="192"/>
      <c r="L223" s="192"/>
      <c r="Q223" s="192"/>
      <c r="R223" s="192"/>
      <c r="S223" s="91" t="s">
        <v>292</v>
      </c>
      <c r="T223" s="92"/>
      <c r="U223" s="192"/>
      <c r="V223" s="192"/>
      <c r="W223" s="192"/>
      <c r="X223" s="192"/>
      <c r="Y223" s="192"/>
      <c r="Z223" s="192"/>
      <c r="AA223" s="192"/>
      <c r="AB223" s="192"/>
      <c r="AC223" s="192"/>
      <c r="AD223" s="192"/>
      <c r="AE223" s="192"/>
      <c r="AF223" s="192"/>
      <c r="AG223" s="192"/>
      <c r="AH223" s="192"/>
      <c r="AI223" s="192"/>
      <c r="AJ223" s="192"/>
      <c r="AK223" s="192"/>
      <c r="AL223" s="192"/>
      <c r="AM223" s="192"/>
      <c r="AN223" s="192"/>
      <c r="AO223" s="192"/>
      <c r="AP223" s="192"/>
      <c r="AQ223" s="192"/>
      <c r="AR223" s="192"/>
      <c r="AS223" s="192"/>
      <c r="AT223" s="192"/>
      <c r="AU223" s="192"/>
      <c r="AV223" s="192"/>
      <c r="AW223" s="192"/>
      <c r="AX223" s="192"/>
      <c r="AY223" s="192"/>
      <c r="AZ223" s="192"/>
      <c r="BA223" s="192"/>
      <c r="BB223" s="192"/>
    </row>
    <row r="224" spans="2:54" ht="12.75" x14ac:dyDescent="0.2">
      <c r="B224" s="192"/>
      <c r="C224" s="192"/>
      <c r="J224" s="192"/>
      <c r="L224" s="192"/>
      <c r="Q224" s="192"/>
      <c r="R224" s="192"/>
      <c r="S224" s="91" t="s">
        <v>293</v>
      </c>
      <c r="T224" s="92"/>
      <c r="U224" s="192"/>
      <c r="V224" s="192"/>
      <c r="W224" s="192"/>
      <c r="X224" s="192"/>
      <c r="Y224" s="192"/>
      <c r="Z224" s="192"/>
      <c r="AA224" s="192"/>
      <c r="AB224" s="192"/>
      <c r="AC224" s="192"/>
      <c r="AD224" s="192"/>
      <c r="AE224" s="192"/>
      <c r="AF224" s="192"/>
      <c r="AG224" s="192"/>
      <c r="AH224" s="192"/>
      <c r="AI224" s="192"/>
      <c r="AJ224" s="192"/>
      <c r="AK224" s="192"/>
      <c r="AL224" s="192"/>
      <c r="AM224" s="192"/>
      <c r="AN224" s="192"/>
      <c r="AO224" s="192"/>
      <c r="AP224" s="192"/>
      <c r="AQ224" s="192"/>
      <c r="AR224" s="192"/>
      <c r="AS224" s="192"/>
      <c r="AT224" s="192"/>
      <c r="AU224" s="192"/>
      <c r="AV224" s="192"/>
      <c r="AW224" s="192"/>
      <c r="AX224" s="192"/>
      <c r="AY224" s="192"/>
      <c r="AZ224" s="192"/>
      <c r="BA224" s="192"/>
      <c r="BB224" s="192"/>
    </row>
    <row r="225" spans="2:54" ht="12.75" x14ac:dyDescent="0.2">
      <c r="B225" s="192"/>
      <c r="C225" s="192"/>
      <c r="J225" s="192"/>
      <c r="L225" s="192"/>
      <c r="Q225" s="192"/>
      <c r="R225" s="192"/>
      <c r="S225" s="91" t="s">
        <v>129</v>
      </c>
      <c r="T225" s="92">
        <v>2</v>
      </c>
      <c r="U225" s="192"/>
      <c r="V225" s="192"/>
      <c r="W225" s="192"/>
      <c r="X225" s="192"/>
      <c r="Y225" s="192"/>
      <c r="Z225" s="192"/>
      <c r="AA225" s="192"/>
      <c r="AB225" s="192"/>
      <c r="AC225" s="192"/>
      <c r="AD225" s="192"/>
      <c r="AE225" s="192"/>
      <c r="AF225" s="192"/>
      <c r="AG225" s="192"/>
      <c r="AH225" s="192"/>
      <c r="AI225" s="192"/>
      <c r="AJ225" s="192"/>
      <c r="AK225" s="192"/>
      <c r="AL225" s="192"/>
      <c r="AM225" s="192"/>
      <c r="AN225" s="192"/>
      <c r="AO225" s="192"/>
      <c r="AP225" s="192"/>
      <c r="AQ225" s="192"/>
      <c r="AR225" s="192"/>
      <c r="AS225" s="192"/>
      <c r="AT225" s="192"/>
      <c r="AU225" s="192"/>
      <c r="AV225" s="192"/>
      <c r="AW225" s="192"/>
      <c r="AX225" s="192"/>
      <c r="AY225" s="192"/>
      <c r="AZ225" s="192"/>
      <c r="BA225" s="192"/>
      <c r="BB225" s="192"/>
    </row>
    <row r="226" spans="2:54" ht="12.75" x14ac:dyDescent="0.2">
      <c r="B226" s="192"/>
      <c r="C226" s="192"/>
      <c r="J226" s="192"/>
      <c r="L226" s="192"/>
      <c r="Q226" s="192"/>
      <c r="R226" s="192"/>
      <c r="S226" s="91" t="s">
        <v>294</v>
      </c>
      <c r="T226" s="92"/>
      <c r="U226" s="192"/>
      <c r="V226" s="192"/>
      <c r="W226" s="192"/>
      <c r="X226" s="192"/>
      <c r="Y226" s="192"/>
      <c r="Z226" s="192"/>
      <c r="AA226" s="192"/>
      <c r="AB226" s="192"/>
      <c r="AC226" s="192"/>
      <c r="AD226" s="192"/>
      <c r="AE226" s="192"/>
      <c r="AF226" s="192"/>
      <c r="AG226" s="192"/>
      <c r="AH226" s="192"/>
      <c r="AI226" s="192"/>
      <c r="AJ226" s="192"/>
      <c r="AK226" s="192"/>
      <c r="AL226" s="192"/>
      <c r="AM226" s="192"/>
      <c r="AN226" s="192"/>
      <c r="AO226" s="192"/>
      <c r="AP226" s="192"/>
      <c r="AQ226" s="192"/>
      <c r="AR226" s="192"/>
      <c r="AS226" s="192"/>
      <c r="AT226" s="192"/>
      <c r="AU226" s="192"/>
      <c r="AV226" s="192"/>
      <c r="AW226" s="192"/>
      <c r="AX226" s="192"/>
      <c r="AY226" s="192"/>
      <c r="AZ226" s="192"/>
      <c r="BA226" s="192"/>
      <c r="BB226" s="192"/>
    </row>
    <row r="227" spans="2:54" ht="12.75" x14ac:dyDescent="0.2">
      <c r="B227" s="192"/>
      <c r="C227" s="192"/>
      <c r="J227" s="192"/>
      <c r="L227" s="192"/>
      <c r="Q227" s="192"/>
      <c r="R227" s="192"/>
      <c r="S227" s="91" t="s">
        <v>295</v>
      </c>
      <c r="T227" s="92"/>
      <c r="U227" s="192"/>
      <c r="V227" s="192"/>
      <c r="W227" s="192"/>
      <c r="X227" s="192"/>
      <c r="Y227" s="192"/>
      <c r="Z227" s="192"/>
      <c r="AA227" s="192"/>
      <c r="AB227" s="192"/>
      <c r="AC227" s="192"/>
      <c r="AD227" s="192"/>
      <c r="AE227" s="192"/>
      <c r="AF227" s="192"/>
      <c r="AG227" s="192"/>
      <c r="AH227" s="192"/>
      <c r="AI227" s="192"/>
      <c r="AJ227" s="192"/>
      <c r="AK227" s="192"/>
      <c r="AL227" s="192"/>
      <c r="AM227" s="192"/>
      <c r="AN227" s="192"/>
      <c r="AO227" s="192"/>
      <c r="AP227" s="192"/>
      <c r="AQ227" s="192"/>
      <c r="AR227" s="192"/>
      <c r="AS227" s="192"/>
      <c r="AT227" s="192"/>
      <c r="AU227" s="192"/>
      <c r="AV227" s="192"/>
      <c r="AW227" s="192"/>
      <c r="AX227" s="192"/>
      <c r="AY227" s="192"/>
      <c r="AZ227" s="192"/>
      <c r="BA227" s="192"/>
      <c r="BB227" s="192"/>
    </row>
    <row r="228" spans="2:54" ht="12.75" x14ac:dyDescent="0.2">
      <c r="B228" s="192"/>
      <c r="C228" s="192"/>
      <c r="J228" s="192"/>
      <c r="L228" s="192"/>
      <c r="Q228" s="192"/>
      <c r="R228" s="192"/>
      <c r="S228" s="91" t="s">
        <v>296</v>
      </c>
      <c r="T228" s="92"/>
      <c r="U228" s="192"/>
      <c r="V228" s="192"/>
      <c r="W228" s="192"/>
      <c r="X228" s="192"/>
      <c r="Y228" s="192"/>
      <c r="Z228" s="192"/>
      <c r="AA228" s="192"/>
      <c r="AB228" s="192"/>
      <c r="AC228" s="192"/>
      <c r="AD228" s="192"/>
      <c r="AE228" s="192"/>
      <c r="AF228" s="192"/>
      <c r="AG228" s="192"/>
      <c r="AH228" s="192"/>
      <c r="AI228" s="192"/>
      <c r="AJ228" s="192"/>
      <c r="AK228" s="192"/>
      <c r="AL228" s="192"/>
      <c r="AM228" s="192"/>
      <c r="AN228" s="192"/>
      <c r="AO228" s="192"/>
      <c r="AP228" s="192"/>
      <c r="AQ228" s="192"/>
      <c r="AR228" s="192"/>
      <c r="AS228" s="192"/>
      <c r="AT228" s="192"/>
      <c r="AU228" s="192"/>
      <c r="AV228" s="192"/>
      <c r="AW228" s="192"/>
      <c r="AX228" s="192"/>
      <c r="AY228" s="192"/>
      <c r="AZ228" s="192"/>
      <c r="BA228" s="192"/>
      <c r="BB228" s="192"/>
    </row>
    <row r="229" spans="2:54" ht="12.75" x14ac:dyDescent="0.2">
      <c r="B229" s="192"/>
      <c r="C229" s="192"/>
      <c r="J229" s="192"/>
      <c r="L229" s="192"/>
      <c r="Q229" s="192"/>
      <c r="R229" s="192"/>
      <c r="S229" s="91" t="s">
        <v>297</v>
      </c>
      <c r="T229" s="92"/>
      <c r="U229" s="192"/>
      <c r="V229" s="192"/>
      <c r="W229" s="192"/>
      <c r="X229" s="192"/>
      <c r="Y229" s="192"/>
      <c r="Z229" s="192"/>
      <c r="AA229" s="192"/>
      <c r="AB229" s="192"/>
      <c r="AC229" s="192"/>
      <c r="AD229" s="192"/>
      <c r="AE229" s="192"/>
      <c r="AF229" s="192"/>
      <c r="AG229" s="192"/>
      <c r="AH229" s="192"/>
      <c r="AI229" s="192"/>
      <c r="AJ229" s="192"/>
      <c r="AK229" s="192"/>
      <c r="AL229" s="192"/>
      <c r="AM229" s="192"/>
      <c r="AN229" s="192"/>
      <c r="AO229" s="192"/>
      <c r="AP229" s="192"/>
      <c r="AQ229" s="192"/>
      <c r="AR229" s="192"/>
      <c r="AS229" s="192"/>
      <c r="AT229" s="192"/>
      <c r="AU229" s="192"/>
      <c r="AV229" s="192"/>
      <c r="AW229" s="192"/>
      <c r="AX229" s="192"/>
      <c r="AY229" s="192"/>
      <c r="AZ229" s="192"/>
      <c r="BA229" s="192"/>
      <c r="BB229" s="192"/>
    </row>
    <row r="230" spans="2:54" ht="12.75" x14ac:dyDescent="0.2">
      <c r="B230" s="192"/>
      <c r="C230" s="192"/>
      <c r="J230" s="192"/>
      <c r="L230" s="192"/>
      <c r="Q230" s="192"/>
      <c r="R230" s="192"/>
      <c r="S230" s="91" t="s">
        <v>130</v>
      </c>
      <c r="T230" s="92">
        <v>2</v>
      </c>
      <c r="U230" s="192"/>
      <c r="V230" s="192"/>
      <c r="W230" s="192"/>
      <c r="X230" s="192"/>
      <c r="Y230" s="192"/>
      <c r="Z230" s="192"/>
      <c r="AA230" s="192"/>
      <c r="AB230" s="192"/>
      <c r="AC230" s="192"/>
      <c r="AD230" s="192"/>
      <c r="AE230" s="192"/>
      <c r="AF230" s="192"/>
      <c r="AG230" s="192"/>
      <c r="AH230" s="192"/>
      <c r="AI230" s="192"/>
      <c r="AJ230" s="192"/>
      <c r="AK230" s="192"/>
      <c r="AL230" s="192"/>
      <c r="AM230" s="192"/>
      <c r="AN230" s="192"/>
      <c r="AO230" s="192"/>
      <c r="AP230" s="192"/>
      <c r="AQ230" s="192"/>
      <c r="AR230" s="192"/>
      <c r="AS230" s="192"/>
      <c r="AT230" s="192"/>
      <c r="AU230" s="192"/>
      <c r="AV230" s="192"/>
      <c r="AW230" s="192"/>
      <c r="AX230" s="192"/>
      <c r="AY230" s="192"/>
      <c r="AZ230" s="192"/>
      <c r="BA230" s="192"/>
      <c r="BB230" s="192"/>
    </row>
    <row r="231" spans="2:54" ht="12.75" x14ac:dyDescent="0.2">
      <c r="B231" s="192"/>
      <c r="C231" s="192"/>
      <c r="J231" s="192"/>
      <c r="L231" s="192"/>
      <c r="Q231" s="192"/>
      <c r="R231" s="192"/>
      <c r="S231" s="91" t="s">
        <v>103</v>
      </c>
      <c r="T231" s="92">
        <v>1</v>
      </c>
      <c r="U231" s="192"/>
      <c r="V231" s="192"/>
      <c r="W231" s="192"/>
      <c r="X231" s="192"/>
      <c r="Y231" s="192"/>
      <c r="Z231" s="192"/>
      <c r="AA231" s="192"/>
      <c r="AB231" s="192"/>
      <c r="AC231" s="192"/>
      <c r="AD231" s="192"/>
      <c r="AE231" s="192"/>
      <c r="AF231" s="192"/>
      <c r="AG231" s="192"/>
      <c r="AH231" s="192"/>
      <c r="AI231" s="192"/>
      <c r="AJ231" s="192"/>
      <c r="AK231" s="192"/>
      <c r="AL231" s="192"/>
      <c r="AM231" s="192"/>
      <c r="AN231" s="192"/>
      <c r="AO231" s="192"/>
      <c r="AP231" s="192"/>
      <c r="AQ231" s="192"/>
      <c r="AR231" s="192"/>
      <c r="AS231" s="192"/>
      <c r="AT231" s="192"/>
      <c r="AU231" s="192"/>
      <c r="AV231" s="192"/>
      <c r="AW231" s="192"/>
      <c r="AX231" s="192"/>
      <c r="AY231" s="192"/>
      <c r="AZ231" s="192"/>
      <c r="BA231" s="192"/>
      <c r="BB231" s="192"/>
    </row>
    <row r="232" spans="2:54" ht="12.75" x14ac:dyDescent="0.2">
      <c r="B232" s="192"/>
      <c r="C232" s="192"/>
      <c r="J232" s="192"/>
      <c r="L232" s="192"/>
      <c r="Q232" s="192"/>
      <c r="R232" s="192"/>
      <c r="S232" s="91" t="s">
        <v>298</v>
      </c>
      <c r="T232" s="92"/>
      <c r="U232" s="192"/>
      <c r="V232" s="192"/>
      <c r="W232" s="192"/>
      <c r="X232" s="192"/>
      <c r="Y232" s="192"/>
      <c r="Z232" s="192"/>
      <c r="AA232" s="192"/>
      <c r="AB232" s="192"/>
      <c r="AC232" s="192"/>
      <c r="AD232" s="192"/>
      <c r="AE232" s="192"/>
      <c r="AF232" s="192"/>
      <c r="AG232" s="192"/>
      <c r="AH232" s="192"/>
      <c r="AI232" s="192"/>
      <c r="AJ232" s="192"/>
      <c r="AK232" s="192"/>
      <c r="AL232" s="192"/>
      <c r="AM232" s="192"/>
      <c r="AN232" s="192"/>
      <c r="AO232" s="192"/>
      <c r="AP232" s="192"/>
      <c r="AQ232" s="192"/>
      <c r="AR232" s="192"/>
      <c r="AS232" s="192"/>
      <c r="AT232" s="192"/>
      <c r="AU232" s="192"/>
      <c r="AV232" s="192"/>
      <c r="AW232" s="192"/>
      <c r="AX232" s="192"/>
      <c r="AY232" s="192"/>
      <c r="AZ232" s="192"/>
      <c r="BA232" s="192"/>
      <c r="BB232" s="192"/>
    </row>
    <row r="233" spans="2:54" ht="12.75" x14ac:dyDescent="0.2">
      <c r="B233" s="192"/>
      <c r="C233" s="192"/>
      <c r="J233" s="192"/>
      <c r="L233" s="192"/>
      <c r="Q233" s="192"/>
      <c r="R233" s="192"/>
      <c r="S233" s="91" t="s">
        <v>299</v>
      </c>
      <c r="T233" s="92"/>
      <c r="U233" s="192"/>
      <c r="V233" s="192"/>
      <c r="W233" s="192"/>
      <c r="X233" s="192"/>
      <c r="Y233" s="192"/>
      <c r="Z233" s="192"/>
      <c r="AA233" s="192"/>
      <c r="AB233" s="192"/>
      <c r="AC233" s="192"/>
      <c r="AD233" s="192"/>
      <c r="AE233" s="192"/>
      <c r="AF233" s="192"/>
      <c r="AG233" s="192"/>
      <c r="AH233" s="192"/>
      <c r="AI233" s="192"/>
      <c r="AJ233" s="192"/>
      <c r="AK233" s="192"/>
      <c r="AL233" s="192"/>
      <c r="AM233" s="192"/>
      <c r="AN233" s="192"/>
      <c r="AO233" s="192"/>
      <c r="AP233" s="192"/>
      <c r="AQ233" s="192"/>
      <c r="AR233" s="192"/>
      <c r="AS233" s="192"/>
      <c r="AT233" s="192"/>
      <c r="AU233" s="192"/>
      <c r="AV233" s="192"/>
      <c r="AW233" s="192"/>
      <c r="AX233" s="192"/>
      <c r="AY233" s="192"/>
      <c r="AZ233" s="192"/>
      <c r="BA233" s="192"/>
      <c r="BB233" s="192"/>
    </row>
    <row r="234" spans="2:54" ht="12.75" x14ac:dyDescent="0.2">
      <c r="B234" s="192"/>
      <c r="C234" s="192"/>
      <c r="J234" s="192"/>
      <c r="L234" s="192"/>
      <c r="Q234" s="192"/>
      <c r="R234" s="192"/>
      <c r="S234" s="91" t="s">
        <v>300</v>
      </c>
      <c r="T234" s="92"/>
      <c r="U234" s="192"/>
      <c r="V234" s="192"/>
      <c r="W234" s="192"/>
      <c r="X234" s="192"/>
      <c r="Y234" s="192"/>
      <c r="Z234" s="192"/>
      <c r="AA234" s="192"/>
      <c r="AB234" s="192"/>
      <c r="AC234" s="192"/>
      <c r="AD234" s="192"/>
      <c r="AE234" s="192"/>
      <c r="AF234" s="192"/>
      <c r="AG234" s="192"/>
      <c r="AH234" s="192"/>
      <c r="AI234" s="192"/>
      <c r="AJ234" s="192"/>
      <c r="AK234" s="192"/>
      <c r="AL234" s="192"/>
      <c r="AM234" s="192"/>
      <c r="AN234" s="192"/>
      <c r="AO234" s="192"/>
      <c r="AP234" s="192"/>
      <c r="AQ234" s="192"/>
      <c r="AR234" s="192"/>
      <c r="AS234" s="192"/>
      <c r="AT234" s="192"/>
      <c r="AU234" s="192"/>
      <c r="AV234" s="192"/>
      <c r="AW234" s="192"/>
      <c r="AX234" s="192"/>
      <c r="AY234" s="192"/>
      <c r="AZ234" s="192"/>
      <c r="BA234" s="192"/>
      <c r="BB234" s="192"/>
    </row>
    <row r="235" spans="2:54" ht="12.75" x14ac:dyDescent="0.2">
      <c r="B235" s="192"/>
      <c r="C235" s="192"/>
      <c r="J235" s="192"/>
      <c r="L235" s="192"/>
      <c r="Q235" s="192"/>
      <c r="R235" s="192"/>
      <c r="S235" s="91" t="s">
        <v>104</v>
      </c>
      <c r="T235" s="92">
        <v>1</v>
      </c>
      <c r="U235" s="192"/>
      <c r="V235" s="192"/>
      <c r="W235" s="192"/>
      <c r="X235" s="192"/>
      <c r="Y235" s="192"/>
      <c r="Z235" s="192"/>
      <c r="AA235" s="192"/>
      <c r="AB235" s="192"/>
      <c r="AC235" s="192"/>
      <c r="AD235" s="192"/>
      <c r="AE235" s="192"/>
      <c r="AF235" s="192"/>
      <c r="AG235" s="192"/>
      <c r="AH235" s="192"/>
      <c r="AI235" s="192"/>
      <c r="AJ235" s="192"/>
      <c r="AK235" s="192"/>
      <c r="AL235" s="192"/>
      <c r="AM235" s="192"/>
      <c r="AN235" s="192"/>
      <c r="AO235" s="192"/>
      <c r="AP235" s="192"/>
      <c r="AQ235" s="192"/>
      <c r="AR235" s="192"/>
      <c r="AS235" s="192"/>
      <c r="AT235" s="192"/>
      <c r="AU235" s="192"/>
      <c r="AV235" s="192"/>
      <c r="AW235" s="192"/>
      <c r="AX235" s="192"/>
      <c r="AY235" s="192"/>
      <c r="AZ235" s="192"/>
      <c r="BA235" s="192"/>
      <c r="BB235" s="192"/>
    </row>
    <row r="236" spans="2:54" ht="12.75" x14ac:dyDescent="0.2">
      <c r="B236" s="192"/>
      <c r="C236" s="192"/>
      <c r="J236" s="192"/>
      <c r="L236" s="192"/>
      <c r="Q236" s="192"/>
      <c r="R236" s="192"/>
      <c r="S236" s="91" t="s">
        <v>105</v>
      </c>
      <c r="T236" s="92">
        <v>1</v>
      </c>
      <c r="U236" s="192"/>
      <c r="V236" s="192"/>
      <c r="W236" s="192"/>
      <c r="X236" s="192"/>
      <c r="Y236" s="192"/>
      <c r="Z236" s="192"/>
      <c r="AA236" s="192"/>
      <c r="AB236" s="192"/>
      <c r="AC236" s="192"/>
      <c r="AD236" s="192"/>
      <c r="AE236" s="192"/>
      <c r="AF236" s="192"/>
      <c r="AG236" s="192"/>
      <c r="AH236" s="192"/>
      <c r="AI236" s="192"/>
      <c r="AJ236" s="192"/>
      <c r="AK236" s="192"/>
      <c r="AL236" s="192"/>
      <c r="AM236" s="192"/>
      <c r="AN236" s="192"/>
      <c r="AO236" s="192"/>
      <c r="AP236" s="192"/>
      <c r="AQ236" s="192"/>
      <c r="AR236" s="192"/>
      <c r="AS236" s="192"/>
      <c r="AT236" s="192"/>
      <c r="AU236" s="192"/>
      <c r="AV236" s="192"/>
      <c r="AW236" s="192"/>
      <c r="AX236" s="192"/>
      <c r="AY236" s="192"/>
      <c r="AZ236" s="192"/>
      <c r="BA236" s="192"/>
      <c r="BB236" s="192"/>
    </row>
    <row r="237" spans="2:54" ht="12.75" x14ac:dyDescent="0.2">
      <c r="B237" s="192"/>
      <c r="C237" s="192"/>
      <c r="J237" s="192"/>
      <c r="L237" s="192"/>
      <c r="Q237" s="192"/>
      <c r="R237" s="192"/>
      <c r="S237" s="91" t="s">
        <v>301</v>
      </c>
      <c r="T237" s="92"/>
      <c r="U237" s="192"/>
      <c r="V237" s="192"/>
      <c r="W237" s="192"/>
      <c r="X237" s="192"/>
      <c r="Y237" s="192"/>
      <c r="Z237" s="192"/>
      <c r="AA237" s="192"/>
      <c r="AB237" s="192"/>
      <c r="AC237" s="192"/>
      <c r="AD237" s="192"/>
      <c r="AE237" s="192"/>
      <c r="AF237" s="192"/>
      <c r="AG237" s="192"/>
      <c r="AH237" s="192"/>
      <c r="AI237" s="192"/>
      <c r="AJ237" s="192"/>
      <c r="AK237" s="192"/>
      <c r="AL237" s="192"/>
      <c r="AM237" s="192"/>
      <c r="AN237" s="192"/>
      <c r="AO237" s="192"/>
      <c r="AP237" s="192"/>
      <c r="AQ237" s="192"/>
      <c r="AR237" s="192"/>
      <c r="AS237" s="192"/>
      <c r="AT237" s="192"/>
      <c r="AU237" s="192"/>
      <c r="AV237" s="192"/>
      <c r="AW237" s="192"/>
      <c r="AX237" s="192"/>
      <c r="AY237" s="192"/>
      <c r="AZ237" s="192"/>
      <c r="BA237" s="192"/>
      <c r="BB237" s="192"/>
    </row>
    <row r="238" spans="2:54" ht="12.75" x14ac:dyDescent="0.2">
      <c r="B238" s="192"/>
      <c r="C238" s="192"/>
      <c r="J238" s="192"/>
      <c r="L238" s="192"/>
      <c r="Q238" s="192"/>
      <c r="R238" s="192"/>
      <c r="S238" s="91" t="s">
        <v>106</v>
      </c>
      <c r="T238" s="92">
        <v>1</v>
      </c>
      <c r="U238" s="192"/>
      <c r="V238" s="192"/>
      <c r="W238" s="192"/>
      <c r="X238" s="192"/>
      <c r="Y238" s="192"/>
      <c r="Z238" s="192"/>
      <c r="AA238" s="192"/>
      <c r="AB238" s="192"/>
      <c r="AC238" s="192"/>
      <c r="AD238" s="192"/>
      <c r="AE238" s="192"/>
      <c r="AF238" s="192"/>
      <c r="AG238" s="192"/>
      <c r="AH238" s="192"/>
      <c r="AI238" s="192"/>
      <c r="AJ238" s="192"/>
      <c r="AK238" s="192"/>
      <c r="AL238" s="192"/>
      <c r="AM238" s="192"/>
      <c r="AN238" s="192"/>
      <c r="AO238" s="192"/>
      <c r="AP238" s="192"/>
      <c r="AQ238" s="192"/>
      <c r="AR238" s="192"/>
      <c r="AS238" s="192"/>
      <c r="AT238" s="192"/>
      <c r="AU238" s="192"/>
      <c r="AV238" s="192"/>
      <c r="AW238" s="192"/>
      <c r="AX238" s="192"/>
      <c r="AY238" s="192"/>
      <c r="AZ238" s="192"/>
      <c r="BA238" s="192"/>
      <c r="BB238" s="192"/>
    </row>
    <row r="239" spans="2:54" ht="12.75" x14ac:dyDescent="0.2">
      <c r="B239" s="192"/>
      <c r="C239" s="192"/>
      <c r="J239" s="192"/>
      <c r="L239" s="192"/>
      <c r="Q239" s="192"/>
      <c r="R239" s="192"/>
      <c r="S239" s="91" t="s">
        <v>302</v>
      </c>
      <c r="T239" s="92"/>
      <c r="U239" s="192"/>
      <c r="V239" s="192"/>
      <c r="W239" s="192"/>
      <c r="X239" s="192"/>
      <c r="Y239" s="192"/>
      <c r="Z239" s="192"/>
      <c r="AA239" s="192"/>
      <c r="AB239" s="192"/>
      <c r="AC239" s="192"/>
      <c r="AD239" s="192"/>
      <c r="AE239" s="192"/>
      <c r="AF239" s="192"/>
      <c r="AG239" s="192"/>
      <c r="AH239" s="192"/>
      <c r="AI239" s="192"/>
      <c r="AJ239" s="192"/>
      <c r="AK239" s="192"/>
      <c r="AL239" s="192"/>
      <c r="AM239" s="192"/>
      <c r="AN239" s="192"/>
      <c r="AO239" s="192"/>
      <c r="AP239" s="192"/>
      <c r="AQ239" s="192"/>
      <c r="AR239" s="192"/>
      <c r="AS239" s="192"/>
      <c r="AT239" s="192"/>
      <c r="AU239" s="192"/>
      <c r="AV239" s="192"/>
      <c r="AW239" s="192"/>
      <c r="AX239" s="192"/>
      <c r="AY239" s="192"/>
      <c r="AZ239" s="192"/>
      <c r="BA239" s="192"/>
      <c r="BB239" s="192"/>
    </row>
    <row r="240" spans="2:54" ht="12.75" x14ac:dyDescent="0.2">
      <c r="B240" s="192"/>
      <c r="C240" s="192"/>
      <c r="J240" s="192"/>
      <c r="L240" s="192"/>
      <c r="Q240" s="192"/>
      <c r="R240" s="192"/>
      <c r="S240" s="91" t="s">
        <v>132</v>
      </c>
      <c r="T240" s="92">
        <v>2</v>
      </c>
      <c r="U240" s="192"/>
      <c r="V240" s="192"/>
      <c r="W240" s="192"/>
      <c r="X240" s="192"/>
      <c r="Y240" s="192"/>
      <c r="Z240" s="192"/>
      <c r="AA240" s="192"/>
      <c r="AB240" s="192"/>
      <c r="AC240" s="192"/>
      <c r="AD240" s="192"/>
      <c r="AE240" s="192"/>
      <c r="AF240" s="192"/>
      <c r="AG240" s="192"/>
      <c r="AH240" s="192"/>
      <c r="AI240" s="192"/>
      <c r="AJ240" s="192"/>
      <c r="AK240" s="192"/>
      <c r="AL240" s="192"/>
      <c r="AM240" s="192"/>
      <c r="AN240" s="192"/>
      <c r="AO240" s="192"/>
      <c r="AP240" s="192"/>
      <c r="AQ240" s="192"/>
      <c r="AR240" s="192"/>
      <c r="AS240" s="192"/>
      <c r="AT240" s="192"/>
      <c r="AU240" s="192"/>
      <c r="AV240" s="192"/>
      <c r="AW240" s="192"/>
      <c r="AX240" s="192"/>
      <c r="AY240" s="192"/>
      <c r="AZ240" s="192"/>
      <c r="BA240" s="192"/>
      <c r="BB240" s="192"/>
    </row>
    <row r="241" spans="2:54" ht="12.75" x14ac:dyDescent="0.2">
      <c r="B241" s="192"/>
      <c r="C241" s="192"/>
      <c r="J241" s="192"/>
      <c r="L241" s="192"/>
      <c r="Q241" s="192"/>
      <c r="R241" s="192"/>
      <c r="S241" s="204" t="s">
        <v>392</v>
      </c>
      <c r="T241" s="92">
        <v>2</v>
      </c>
      <c r="U241" s="192"/>
      <c r="V241" s="192"/>
      <c r="W241" s="192"/>
      <c r="X241" s="192"/>
      <c r="Y241" s="192"/>
      <c r="Z241" s="192"/>
      <c r="AA241" s="192"/>
      <c r="AB241" s="192"/>
      <c r="AC241" s="192"/>
      <c r="AD241" s="192"/>
      <c r="AE241" s="192"/>
      <c r="AF241" s="192"/>
      <c r="AG241" s="192"/>
      <c r="AH241" s="192"/>
      <c r="AI241" s="192"/>
      <c r="AJ241" s="192"/>
      <c r="AK241" s="192"/>
      <c r="AL241" s="192"/>
      <c r="AM241" s="192"/>
      <c r="AN241" s="192"/>
      <c r="AO241" s="192"/>
      <c r="AP241" s="192"/>
      <c r="AQ241" s="192"/>
      <c r="AR241" s="192"/>
      <c r="AS241" s="192"/>
      <c r="AT241" s="192"/>
      <c r="AU241" s="192"/>
      <c r="AV241" s="192"/>
      <c r="AW241" s="192"/>
      <c r="AX241" s="192"/>
      <c r="AY241" s="192"/>
      <c r="AZ241" s="192"/>
      <c r="BA241" s="192"/>
      <c r="BB241" s="192"/>
    </row>
    <row r="242" spans="2:54" ht="12.75" x14ac:dyDescent="0.2">
      <c r="B242" s="192"/>
      <c r="C242" s="192"/>
      <c r="J242" s="192"/>
      <c r="L242" s="192"/>
      <c r="Q242" s="192"/>
      <c r="R242" s="192"/>
      <c r="S242" s="204" t="s">
        <v>393</v>
      </c>
      <c r="T242" s="92"/>
      <c r="U242" s="192"/>
      <c r="V242" s="192"/>
      <c r="W242" s="192"/>
      <c r="X242" s="192"/>
      <c r="Y242" s="192"/>
      <c r="Z242" s="192"/>
      <c r="AA242" s="192"/>
      <c r="AB242" s="192"/>
      <c r="AC242" s="192"/>
      <c r="AD242" s="192"/>
      <c r="AE242" s="192"/>
      <c r="AF242" s="192"/>
      <c r="AG242" s="192"/>
      <c r="AH242" s="192"/>
      <c r="AI242" s="192"/>
      <c r="AJ242" s="192"/>
      <c r="AK242" s="192"/>
      <c r="AL242" s="192"/>
      <c r="AM242" s="192"/>
      <c r="AN242" s="192"/>
      <c r="AO242" s="192"/>
      <c r="AP242" s="192"/>
      <c r="AQ242" s="192"/>
      <c r="AR242" s="192"/>
      <c r="AS242" s="192"/>
      <c r="AT242" s="192"/>
      <c r="AU242" s="192"/>
      <c r="AV242" s="192"/>
      <c r="AW242" s="192"/>
      <c r="AX242" s="192"/>
      <c r="AY242" s="192"/>
      <c r="AZ242" s="192"/>
      <c r="BA242" s="192"/>
      <c r="BB242" s="192"/>
    </row>
    <row r="243" spans="2:54" ht="12.75" x14ac:dyDescent="0.2">
      <c r="B243" s="192"/>
      <c r="C243" s="192"/>
      <c r="J243" s="192"/>
      <c r="L243" s="192"/>
      <c r="Q243" s="192"/>
      <c r="R243" s="192"/>
      <c r="S243" s="204" t="s">
        <v>394</v>
      </c>
      <c r="T243" s="92"/>
      <c r="U243" s="192"/>
      <c r="V243" s="192"/>
      <c r="W243" s="192"/>
      <c r="X243" s="192"/>
      <c r="Y243" s="192"/>
      <c r="Z243" s="192"/>
      <c r="AA243" s="192"/>
      <c r="AB243" s="192"/>
      <c r="AC243" s="192"/>
      <c r="AD243" s="192"/>
      <c r="AE243" s="192"/>
      <c r="AF243" s="192"/>
      <c r="AG243" s="192"/>
      <c r="AH243" s="192"/>
      <c r="AI243" s="192"/>
      <c r="AJ243" s="192"/>
      <c r="AK243" s="192"/>
      <c r="AL243" s="192"/>
      <c r="AM243" s="192"/>
      <c r="AN243" s="192"/>
      <c r="AO243" s="192"/>
      <c r="AP243" s="192"/>
      <c r="AQ243" s="192"/>
      <c r="AR243" s="192"/>
      <c r="AS243" s="192"/>
      <c r="AT243" s="192"/>
      <c r="AU243" s="192"/>
      <c r="AV243" s="192"/>
      <c r="AW243" s="192"/>
      <c r="AX243" s="192"/>
      <c r="AY243" s="192"/>
      <c r="AZ243" s="192"/>
      <c r="BA243" s="192"/>
      <c r="BB243" s="192"/>
    </row>
    <row r="244" spans="2:54" ht="12.75" x14ac:dyDescent="0.2">
      <c r="B244" s="192"/>
      <c r="C244" s="192"/>
      <c r="J244" s="192"/>
      <c r="L244" s="192"/>
      <c r="Q244" s="192"/>
      <c r="R244" s="192"/>
      <c r="S244" s="204" t="s">
        <v>395</v>
      </c>
      <c r="T244" s="92">
        <v>2</v>
      </c>
      <c r="U244" s="192"/>
      <c r="V244" s="192"/>
      <c r="W244" s="192"/>
      <c r="X244" s="192"/>
      <c r="Y244" s="192"/>
      <c r="Z244" s="192"/>
      <c r="AA244" s="192"/>
      <c r="AB244" s="192"/>
      <c r="AC244" s="192"/>
      <c r="AD244" s="192"/>
      <c r="AE244" s="192"/>
      <c r="AF244" s="192"/>
      <c r="AG244" s="192"/>
      <c r="AH244" s="192"/>
      <c r="AI244" s="192"/>
      <c r="AJ244" s="192"/>
      <c r="AK244" s="192"/>
      <c r="AL244" s="192"/>
      <c r="AM244" s="192"/>
      <c r="AN244" s="192"/>
      <c r="AO244" s="192"/>
      <c r="AP244" s="192"/>
      <c r="AQ244" s="192"/>
      <c r="AR244" s="192"/>
      <c r="AS244" s="192"/>
      <c r="AT244" s="192"/>
      <c r="AU244" s="192"/>
      <c r="AV244" s="192"/>
      <c r="AW244" s="192"/>
      <c r="AX244" s="192"/>
      <c r="AY244" s="192"/>
      <c r="AZ244" s="192"/>
      <c r="BA244" s="192"/>
      <c r="BB244" s="192"/>
    </row>
    <row r="245" spans="2:54" ht="12.75" x14ac:dyDescent="0.2">
      <c r="B245" s="192"/>
      <c r="C245" s="192"/>
      <c r="J245" s="192"/>
      <c r="L245" s="192"/>
      <c r="Q245" s="192"/>
      <c r="R245" s="192"/>
      <c r="S245" s="91" t="s">
        <v>303</v>
      </c>
      <c r="T245" s="92">
        <v>2</v>
      </c>
      <c r="U245" s="192"/>
      <c r="V245" s="192"/>
      <c r="W245" s="192"/>
      <c r="X245" s="192"/>
      <c r="Y245" s="192"/>
      <c r="Z245" s="192"/>
      <c r="AA245" s="192"/>
      <c r="AB245" s="192"/>
      <c r="AC245" s="192"/>
      <c r="AD245" s="192"/>
      <c r="AE245" s="192"/>
      <c r="AF245" s="192"/>
      <c r="AG245" s="192"/>
      <c r="AH245" s="192"/>
      <c r="AI245" s="192"/>
      <c r="AJ245" s="192"/>
      <c r="AK245" s="192"/>
      <c r="AL245" s="192"/>
      <c r="AM245" s="192"/>
      <c r="AN245" s="192"/>
      <c r="AO245" s="192"/>
      <c r="AP245" s="192"/>
      <c r="AQ245" s="192"/>
      <c r="AR245" s="192"/>
      <c r="AS245" s="192"/>
      <c r="AT245" s="192"/>
      <c r="AU245" s="192"/>
      <c r="AV245" s="192"/>
      <c r="AW245" s="192"/>
      <c r="AX245" s="192"/>
      <c r="AY245" s="192"/>
      <c r="AZ245" s="192"/>
      <c r="BA245" s="192"/>
      <c r="BB245" s="192"/>
    </row>
    <row r="246" spans="2:54" ht="12.75" x14ac:dyDescent="0.2">
      <c r="B246" s="192"/>
      <c r="C246" s="192"/>
      <c r="J246" s="192"/>
      <c r="L246" s="192"/>
      <c r="Q246" s="192"/>
      <c r="R246" s="192"/>
      <c r="S246" s="91" t="s">
        <v>304</v>
      </c>
      <c r="T246" s="92"/>
      <c r="U246" s="192"/>
      <c r="V246" s="192"/>
      <c r="W246" s="192"/>
      <c r="X246" s="192"/>
      <c r="Y246" s="192"/>
      <c r="Z246" s="192"/>
      <c r="AA246" s="192"/>
      <c r="AB246" s="192"/>
      <c r="AC246" s="192"/>
      <c r="AD246" s="192"/>
      <c r="AE246" s="192"/>
      <c r="AF246" s="192"/>
      <c r="AG246" s="192"/>
      <c r="AH246" s="192"/>
      <c r="AI246" s="192"/>
      <c r="AJ246" s="192"/>
      <c r="AK246" s="192"/>
      <c r="AL246" s="192"/>
      <c r="AM246" s="192"/>
      <c r="AN246" s="192"/>
      <c r="AO246" s="192"/>
      <c r="AP246" s="192"/>
      <c r="AQ246" s="192"/>
      <c r="AR246" s="192"/>
      <c r="AS246" s="192"/>
      <c r="AT246" s="192"/>
      <c r="AU246" s="192"/>
      <c r="AV246" s="192"/>
      <c r="AW246" s="192"/>
      <c r="AX246" s="192"/>
      <c r="AY246" s="192"/>
      <c r="AZ246" s="192"/>
      <c r="BA246" s="192"/>
      <c r="BB246" s="192"/>
    </row>
    <row r="247" spans="2:54" ht="12.75" x14ac:dyDescent="0.2">
      <c r="B247" s="192"/>
      <c r="C247" s="192"/>
      <c r="J247" s="192"/>
      <c r="L247" s="192"/>
      <c r="Q247" s="192"/>
      <c r="R247" s="192"/>
      <c r="S247" s="91" t="s">
        <v>107</v>
      </c>
      <c r="T247" s="92">
        <v>1</v>
      </c>
      <c r="U247" s="192"/>
      <c r="V247" s="192"/>
      <c r="W247" s="192"/>
      <c r="X247" s="192"/>
      <c r="Y247" s="192"/>
      <c r="Z247" s="192"/>
      <c r="AA247" s="192"/>
      <c r="AB247" s="192"/>
      <c r="AC247" s="192"/>
      <c r="AD247" s="192"/>
      <c r="AE247" s="192"/>
      <c r="AF247" s="192"/>
      <c r="AG247" s="192"/>
      <c r="AH247" s="192"/>
      <c r="AI247" s="192"/>
      <c r="AJ247" s="192"/>
      <c r="AK247" s="192"/>
      <c r="AL247" s="192"/>
      <c r="AM247" s="192"/>
      <c r="AN247" s="192"/>
      <c r="AO247" s="192"/>
      <c r="AP247" s="192"/>
      <c r="AQ247" s="192"/>
      <c r="AR247" s="192"/>
      <c r="AS247" s="192"/>
      <c r="AT247" s="192"/>
      <c r="AU247" s="192"/>
      <c r="AV247" s="192"/>
      <c r="AW247" s="192"/>
      <c r="AX247" s="192"/>
      <c r="AY247" s="192"/>
      <c r="AZ247" s="192"/>
      <c r="BA247" s="192"/>
      <c r="BB247" s="192"/>
    </row>
    <row r="248" spans="2:54" ht="12.75" x14ac:dyDescent="0.2">
      <c r="B248" s="192"/>
      <c r="C248" s="192"/>
      <c r="J248" s="192"/>
      <c r="L248" s="192"/>
      <c r="Q248" s="192"/>
      <c r="R248" s="192"/>
      <c r="S248" s="91" t="s">
        <v>108</v>
      </c>
      <c r="T248" s="92">
        <v>1</v>
      </c>
      <c r="U248" s="192"/>
      <c r="V248" s="192"/>
      <c r="W248" s="192"/>
      <c r="X248" s="192"/>
      <c r="Y248" s="192"/>
      <c r="Z248" s="192"/>
      <c r="AA248" s="192"/>
      <c r="AB248" s="192"/>
      <c r="AC248" s="192"/>
      <c r="AD248" s="192"/>
      <c r="AE248" s="192"/>
      <c r="AF248" s="192"/>
      <c r="AG248" s="192"/>
      <c r="AH248" s="192"/>
      <c r="AI248" s="192"/>
      <c r="AJ248" s="192"/>
      <c r="AK248" s="192"/>
      <c r="AL248" s="192"/>
      <c r="AM248" s="192"/>
      <c r="AN248" s="192"/>
      <c r="AO248" s="192"/>
      <c r="AP248" s="192"/>
      <c r="AQ248" s="192"/>
      <c r="AR248" s="192"/>
      <c r="AS248" s="192"/>
      <c r="AT248" s="192"/>
      <c r="AU248" s="192"/>
      <c r="AV248" s="192"/>
      <c r="AW248" s="192"/>
      <c r="AX248" s="192"/>
      <c r="AY248" s="192"/>
      <c r="AZ248" s="192"/>
      <c r="BA248" s="192"/>
      <c r="BB248" s="192"/>
    </row>
    <row r="249" spans="2:54" ht="12.75" x14ac:dyDescent="0.2">
      <c r="B249" s="192"/>
      <c r="C249" s="192"/>
      <c r="J249" s="192"/>
      <c r="L249" s="192"/>
      <c r="Q249" s="192"/>
      <c r="R249" s="192"/>
      <c r="S249" s="91" t="s">
        <v>305</v>
      </c>
      <c r="T249" s="92"/>
      <c r="U249" s="192"/>
      <c r="V249" s="192"/>
      <c r="W249" s="192"/>
      <c r="X249" s="192"/>
      <c r="Y249" s="192"/>
      <c r="Z249" s="192"/>
      <c r="AA249" s="192"/>
      <c r="AB249" s="192"/>
      <c r="AC249" s="192"/>
      <c r="AD249" s="192"/>
      <c r="AE249" s="192"/>
      <c r="AF249" s="192"/>
      <c r="AG249" s="192"/>
      <c r="AH249" s="192"/>
      <c r="AI249" s="192"/>
      <c r="AJ249" s="192"/>
      <c r="AK249" s="192"/>
      <c r="AL249" s="192"/>
      <c r="AM249" s="192"/>
      <c r="AN249" s="192"/>
      <c r="AO249" s="192"/>
      <c r="AP249" s="192"/>
      <c r="AQ249" s="192"/>
      <c r="AR249" s="192"/>
      <c r="AS249" s="192"/>
      <c r="AT249" s="192"/>
      <c r="AU249" s="192"/>
      <c r="AV249" s="192"/>
      <c r="AW249" s="192"/>
      <c r="AX249" s="192"/>
      <c r="AY249" s="192"/>
      <c r="AZ249" s="192"/>
      <c r="BA249" s="192"/>
      <c r="BB249" s="192"/>
    </row>
    <row r="250" spans="2:54" ht="12.75" x14ac:dyDescent="0.2">
      <c r="B250" s="192"/>
      <c r="C250" s="192"/>
      <c r="J250" s="192"/>
      <c r="L250" s="192"/>
      <c r="Q250" s="192"/>
      <c r="R250" s="192"/>
      <c r="S250" s="91" t="s">
        <v>306</v>
      </c>
      <c r="T250" s="92"/>
      <c r="U250" s="192"/>
      <c r="V250" s="192"/>
      <c r="W250" s="192"/>
      <c r="X250" s="192"/>
      <c r="Y250" s="192"/>
      <c r="Z250" s="192"/>
      <c r="AA250" s="192"/>
      <c r="AB250" s="192"/>
      <c r="AC250" s="192"/>
      <c r="AD250" s="192"/>
      <c r="AE250" s="192"/>
      <c r="AF250" s="192"/>
      <c r="AG250" s="192"/>
      <c r="AH250" s="192"/>
      <c r="AI250" s="192"/>
      <c r="AJ250" s="192"/>
      <c r="AK250" s="192"/>
      <c r="AL250" s="192"/>
      <c r="AM250" s="192"/>
      <c r="AN250" s="192"/>
      <c r="AO250" s="192"/>
      <c r="AP250" s="192"/>
      <c r="AQ250" s="192"/>
      <c r="AR250" s="192"/>
      <c r="AS250" s="192"/>
      <c r="AT250" s="192"/>
      <c r="AU250" s="192"/>
      <c r="AV250" s="192"/>
      <c r="AW250" s="192"/>
      <c r="AX250" s="192"/>
      <c r="AY250" s="192"/>
      <c r="AZ250" s="192"/>
      <c r="BA250" s="192"/>
      <c r="BB250" s="192"/>
    </row>
    <row r="251" spans="2:54" ht="12.75" x14ac:dyDescent="0.2">
      <c r="B251" s="192"/>
      <c r="C251" s="192"/>
      <c r="J251" s="192"/>
      <c r="L251" s="192"/>
      <c r="Q251" s="192"/>
      <c r="R251" s="192"/>
      <c r="S251" s="91" t="s">
        <v>307</v>
      </c>
      <c r="T251" s="92"/>
      <c r="U251" s="192"/>
      <c r="V251" s="192"/>
      <c r="W251" s="192"/>
      <c r="X251" s="192"/>
      <c r="Y251" s="192"/>
      <c r="Z251" s="192"/>
      <c r="AA251" s="192"/>
      <c r="AB251" s="192"/>
      <c r="AC251" s="192"/>
      <c r="AD251" s="192"/>
      <c r="AE251" s="192"/>
      <c r="AF251" s="192"/>
      <c r="AG251" s="192"/>
      <c r="AH251" s="192"/>
      <c r="AI251" s="192"/>
      <c r="AJ251" s="192"/>
      <c r="AK251" s="192"/>
      <c r="AL251" s="192"/>
      <c r="AM251" s="192"/>
      <c r="AN251" s="192"/>
      <c r="AO251" s="192"/>
      <c r="AP251" s="192"/>
      <c r="AQ251" s="192"/>
      <c r="AR251" s="192"/>
      <c r="AS251" s="192"/>
      <c r="AT251" s="192"/>
      <c r="AU251" s="192"/>
      <c r="AV251" s="192"/>
      <c r="AW251" s="192"/>
      <c r="AX251" s="192"/>
      <c r="AY251" s="192"/>
      <c r="AZ251" s="192"/>
      <c r="BA251" s="192"/>
      <c r="BB251" s="192"/>
    </row>
    <row r="252" spans="2:54" ht="12.75" x14ac:dyDescent="0.2">
      <c r="B252" s="192"/>
      <c r="C252" s="192"/>
      <c r="J252" s="192"/>
      <c r="L252" s="192"/>
      <c r="Q252" s="192"/>
      <c r="R252" s="192"/>
      <c r="S252" s="91" t="s">
        <v>308</v>
      </c>
      <c r="T252" s="92"/>
      <c r="U252" s="192"/>
      <c r="V252" s="192"/>
      <c r="W252" s="192"/>
      <c r="X252" s="192"/>
      <c r="Y252" s="192"/>
      <c r="Z252" s="192"/>
      <c r="AA252" s="192"/>
      <c r="AB252" s="192"/>
      <c r="AC252" s="192"/>
      <c r="AD252" s="192"/>
      <c r="AE252" s="192"/>
      <c r="AF252" s="192"/>
      <c r="AG252" s="192"/>
      <c r="AH252" s="192"/>
      <c r="AI252" s="192"/>
      <c r="AJ252" s="192"/>
      <c r="AK252" s="192"/>
      <c r="AL252" s="192"/>
      <c r="AM252" s="192"/>
      <c r="AN252" s="192"/>
      <c r="AO252" s="192"/>
      <c r="AP252" s="192"/>
      <c r="AQ252" s="192"/>
      <c r="AR252" s="192"/>
      <c r="AS252" s="192"/>
      <c r="AT252" s="192"/>
      <c r="AU252" s="192"/>
      <c r="AV252" s="192"/>
      <c r="AW252" s="192"/>
      <c r="AX252" s="192"/>
      <c r="AY252" s="192"/>
      <c r="AZ252" s="192"/>
      <c r="BA252" s="192"/>
      <c r="BB252" s="192"/>
    </row>
    <row r="253" spans="2:54" ht="12.75" x14ac:dyDescent="0.2">
      <c r="B253" s="192"/>
      <c r="C253" s="192"/>
      <c r="J253" s="192"/>
      <c r="L253" s="192"/>
      <c r="Q253" s="192"/>
      <c r="R253" s="192"/>
      <c r="S253" s="91" t="s">
        <v>309</v>
      </c>
      <c r="T253" s="92"/>
      <c r="U253" s="192"/>
      <c r="V253" s="192"/>
      <c r="W253" s="192"/>
      <c r="X253" s="192"/>
      <c r="Y253" s="192"/>
      <c r="Z253" s="192"/>
      <c r="AA253" s="192"/>
      <c r="AB253" s="192"/>
      <c r="AC253" s="192"/>
      <c r="AD253" s="192"/>
      <c r="AE253" s="192"/>
      <c r="AF253" s="192"/>
      <c r="AG253" s="192"/>
      <c r="AH253" s="192"/>
      <c r="AI253" s="192"/>
      <c r="AJ253" s="192"/>
      <c r="AK253" s="192"/>
      <c r="AL253" s="192"/>
      <c r="AM253" s="192"/>
      <c r="AN253" s="192"/>
      <c r="AO253" s="192"/>
      <c r="AP253" s="192"/>
      <c r="AQ253" s="192"/>
      <c r="AR253" s="192"/>
      <c r="AS253" s="192"/>
      <c r="AT253" s="192"/>
      <c r="AU253" s="192"/>
      <c r="AV253" s="192"/>
      <c r="AW253" s="192"/>
      <c r="AX253" s="192"/>
      <c r="AY253" s="192"/>
      <c r="AZ253" s="192"/>
      <c r="BA253" s="192"/>
      <c r="BB253" s="192"/>
    </row>
    <row r="254" spans="2:54" ht="12.75" x14ac:dyDescent="0.2">
      <c r="B254" s="192"/>
      <c r="C254" s="192"/>
      <c r="J254" s="192"/>
      <c r="L254" s="192"/>
      <c r="Q254" s="192"/>
      <c r="R254" s="192"/>
      <c r="S254" s="91" t="s">
        <v>310</v>
      </c>
      <c r="T254" s="92"/>
      <c r="U254" s="192"/>
      <c r="V254" s="192"/>
      <c r="W254" s="192"/>
      <c r="X254" s="192"/>
      <c r="Y254" s="192"/>
      <c r="Z254" s="192"/>
      <c r="AA254" s="192"/>
      <c r="AB254" s="192"/>
      <c r="AC254" s="192"/>
      <c r="AD254" s="192"/>
      <c r="AE254" s="192"/>
      <c r="AF254" s="192"/>
      <c r="AG254" s="192"/>
      <c r="AH254" s="192"/>
      <c r="AI254" s="192"/>
      <c r="AJ254" s="192"/>
      <c r="AK254" s="192"/>
      <c r="AL254" s="192"/>
      <c r="AM254" s="192"/>
      <c r="AN254" s="192"/>
      <c r="AO254" s="192"/>
      <c r="AP254" s="192"/>
      <c r="AQ254" s="192"/>
      <c r="AR254" s="192"/>
      <c r="AS254" s="192"/>
      <c r="AT254" s="192"/>
      <c r="AU254" s="192"/>
      <c r="AV254" s="192"/>
      <c r="AW254" s="192"/>
      <c r="AX254" s="192"/>
      <c r="AY254" s="192"/>
      <c r="AZ254" s="192"/>
      <c r="BA254" s="192"/>
      <c r="BB254" s="192"/>
    </row>
    <row r="255" spans="2:54" ht="12.75" x14ac:dyDescent="0.2">
      <c r="B255" s="192"/>
      <c r="C255" s="192"/>
      <c r="J255" s="192"/>
      <c r="L255" s="192"/>
      <c r="Q255" s="192"/>
      <c r="R255" s="192"/>
      <c r="S255" s="91" t="s">
        <v>109</v>
      </c>
      <c r="T255" s="92">
        <v>1</v>
      </c>
      <c r="U255" s="192"/>
      <c r="V255" s="192"/>
      <c r="W255" s="192"/>
      <c r="X255" s="192"/>
      <c r="Y255" s="192"/>
      <c r="Z255" s="192"/>
      <c r="AA255" s="192"/>
      <c r="AB255" s="192"/>
      <c r="AC255" s="192"/>
      <c r="AD255" s="192"/>
      <c r="AE255" s="192"/>
      <c r="AF255" s="192"/>
      <c r="AG255" s="192"/>
      <c r="AH255" s="192"/>
      <c r="AI255" s="192"/>
      <c r="AJ255" s="192"/>
      <c r="AK255" s="192"/>
      <c r="AL255" s="192"/>
      <c r="AM255" s="192"/>
      <c r="AN255" s="192"/>
      <c r="AO255" s="192"/>
      <c r="AP255" s="192"/>
      <c r="AQ255" s="192"/>
      <c r="AR255" s="192"/>
      <c r="AS255" s="192"/>
      <c r="AT255" s="192"/>
      <c r="AU255" s="192"/>
      <c r="AV255" s="192"/>
      <c r="AW255" s="192"/>
      <c r="AX255" s="192"/>
      <c r="AY255" s="192"/>
      <c r="AZ255" s="192"/>
      <c r="BA255" s="192"/>
      <c r="BB255" s="192"/>
    </row>
    <row r="256" spans="2:54" ht="12.75" x14ac:dyDescent="0.2">
      <c r="B256" s="192"/>
      <c r="C256" s="192"/>
      <c r="J256" s="192"/>
      <c r="L256" s="192"/>
      <c r="Q256" s="192"/>
      <c r="R256" s="192"/>
      <c r="S256" s="91" t="s">
        <v>135</v>
      </c>
      <c r="T256" s="92">
        <v>2</v>
      </c>
      <c r="U256" s="192"/>
      <c r="V256" s="192"/>
      <c r="W256" s="192"/>
      <c r="X256" s="192"/>
      <c r="Y256" s="192"/>
      <c r="Z256" s="192"/>
      <c r="AA256" s="192"/>
      <c r="AB256" s="192"/>
      <c r="AC256" s="192"/>
      <c r="AD256" s="192"/>
      <c r="AE256" s="192"/>
      <c r="AF256" s="192"/>
      <c r="AG256" s="192"/>
      <c r="AH256" s="192"/>
      <c r="AI256" s="192"/>
      <c r="AJ256" s="192"/>
      <c r="AK256" s="192"/>
      <c r="AL256" s="192"/>
      <c r="AM256" s="192"/>
      <c r="AN256" s="192"/>
      <c r="AO256" s="192"/>
      <c r="AP256" s="192"/>
      <c r="AQ256" s="192"/>
      <c r="AR256" s="192"/>
      <c r="AS256" s="192"/>
      <c r="AT256" s="192"/>
      <c r="AU256" s="192"/>
      <c r="AV256" s="192"/>
      <c r="AW256" s="192"/>
      <c r="AX256" s="192"/>
      <c r="AY256" s="192"/>
      <c r="AZ256" s="192"/>
      <c r="BA256" s="192"/>
      <c r="BB256" s="192"/>
    </row>
    <row r="257" spans="2:54" ht="12.75" x14ac:dyDescent="0.2">
      <c r="B257" s="192"/>
      <c r="C257" s="192"/>
      <c r="J257" s="192"/>
      <c r="L257" s="192"/>
      <c r="Q257" s="192"/>
      <c r="R257" s="192"/>
      <c r="S257" s="91" t="s">
        <v>110</v>
      </c>
      <c r="T257" s="92">
        <v>1</v>
      </c>
      <c r="U257" s="192"/>
      <c r="V257" s="192"/>
      <c r="W257" s="192"/>
      <c r="X257" s="192"/>
      <c r="Y257" s="192"/>
      <c r="Z257" s="192"/>
      <c r="AA257" s="192"/>
      <c r="AB257" s="192"/>
      <c r="AC257" s="192"/>
      <c r="AD257" s="192"/>
      <c r="AE257" s="192"/>
      <c r="AF257" s="192"/>
      <c r="AG257" s="192"/>
      <c r="AH257" s="192"/>
      <c r="AI257" s="192"/>
      <c r="AJ257" s="192"/>
      <c r="AK257" s="192"/>
      <c r="AL257" s="192"/>
      <c r="AM257" s="192"/>
      <c r="AN257" s="192"/>
      <c r="AO257" s="192"/>
      <c r="AP257" s="192"/>
      <c r="AQ257" s="192"/>
      <c r="AR257" s="192"/>
      <c r="AS257" s="192"/>
      <c r="AT257" s="192"/>
      <c r="AU257" s="192"/>
      <c r="AV257" s="192"/>
      <c r="AW257" s="192"/>
      <c r="AX257" s="192"/>
      <c r="AY257" s="192"/>
      <c r="AZ257" s="192"/>
      <c r="BA257" s="192"/>
      <c r="BB257" s="192"/>
    </row>
    <row r="258" spans="2:54" ht="12.75" x14ac:dyDescent="0.2">
      <c r="B258" s="192"/>
      <c r="C258" s="192"/>
      <c r="J258" s="192"/>
      <c r="L258" s="192"/>
      <c r="Q258" s="192"/>
      <c r="R258" s="192"/>
      <c r="S258" s="201" t="s">
        <v>311</v>
      </c>
      <c r="T258" s="92"/>
      <c r="U258" s="192"/>
      <c r="V258" s="192"/>
      <c r="W258" s="192"/>
      <c r="X258" s="192"/>
      <c r="Y258" s="192"/>
      <c r="Z258" s="192"/>
      <c r="AA258" s="192"/>
      <c r="AB258" s="192"/>
      <c r="AC258" s="192"/>
      <c r="AD258" s="192"/>
      <c r="AE258" s="192"/>
      <c r="AF258" s="192"/>
      <c r="AG258" s="192"/>
      <c r="AH258" s="192"/>
      <c r="AI258" s="192"/>
      <c r="AJ258" s="192"/>
      <c r="AK258" s="192"/>
      <c r="AL258" s="192"/>
      <c r="AM258" s="192"/>
      <c r="AN258" s="192"/>
      <c r="AO258" s="192"/>
      <c r="AP258" s="192"/>
      <c r="AQ258" s="192"/>
      <c r="AR258" s="192"/>
      <c r="AS258" s="192"/>
      <c r="AT258" s="192"/>
      <c r="AU258" s="192"/>
      <c r="AV258" s="192"/>
      <c r="AW258" s="192"/>
      <c r="AX258" s="192"/>
      <c r="AY258" s="192"/>
      <c r="AZ258" s="192"/>
      <c r="BA258" s="192"/>
      <c r="BB258" s="192"/>
    </row>
    <row r="259" spans="2:54" ht="12.75" x14ac:dyDescent="0.2">
      <c r="B259" s="192"/>
      <c r="C259" s="192"/>
      <c r="J259" s="192"/>
      <c r="L259" s="192"/>
      <c r="Q259" s="192"/>
      <c r="R259" s="192"/>
      <c r="S259" s="201" t="s">
        <v>312</v>
      </c>
      <c r="T259" s="92"/>
      <c r="U259" s="192"/>
      <c r="V259" s="192"/>
      <c r="W259" s="192"/>
      <c r="X259" s="192"/>
      <c r="Y259" s="192"/>
      <c r="Z259" s="192"/>
      <c r="AA259" s="192"/>
      <c r="AB259" s="192"/>
      <c r="AC259" s="192"/>
      <c r="AD259" s="192"/>
      <c r="AE259" s="192"/>
      <c r="AF259" s="192"/>
      <c r="AG259" s="192"/>
      <c r="AH259" s="192"/>
      <c r="AI259" s="192"/>
      <c r="AJ259" s="192"/>
      <c r="AK259" s="192"/>
      <c r="AL259" s="192"/>
      <c r="AM259" s="192"/>
      <c r="AN259" s="192"/>
      <c r="AO259" s="192"/>
      <c r="AP259" s="192"/>
      <c r="AQ259" s="192"/>
      <c r="AR259" s="192"/>
      <c r="AS259" s="192"/>
      <c r="AT259" s="192"/>
      <c r="AU259" s="192"/>
      <c r="AV259" s="192"/>
      <c r="AW259" s="192"/>
      <c r="AX259" s="192"/>
      <c r="AY259" s="192"/>
      <c r="AZ259" s="192"/>
      <c r="BA259" s="192"/>
      <c r="BB259" s="192"/>
    </row>
    <row r="260" spans="2:54" ht="12.75" x14ac:dyDescent="0.2">
      <c r="B260" s="192"/>
      <c r="C260" s="192"/>
      <c r="J260" s="192"/>
      <c r="L260" s="192"/>
      <c r="Q260" s="192"/>
      <c r="R260" s="192"/>
      <c r="S260" s="201" t="s">
        <v>313</v>
      </c>
      <c r="T260" s="92"/>
      <c r="U260" s="192"/>
      <c r="V260" s="192"/>
      <c r="W260" s="192"/>
      <c r="X260" s="192"/>
      <c r="Y260" s="192"/>
      <c r="Z260" s="192"/>
      <c r="AA260" s="192"/>
      <c r="AB260" s="192"/>
      <c r="AC260" s="192"/>
      <c r="AD260" s="192"/>
      <c r="AE260" s="192"/>
      <c r="AF260" s="192"/>
      <c r="AG260" s="192"/>
      <c r="AH260" s="192"/>
      <c r="AI260" s="192"/>
      <c r="AJ260" s="192"/>
      <c r="AK260" s="192"/>
      <c r="AL260" s="192"/>
      <c r="AM260" s="192"/>
      <c r="AN260" s="192"/>
      <c r="AO260" s="192"/>
      <c r="AP260" s="192"/>
      <c r="AQ260" s="192"/>
      <c r="AR260" s="192"/>
      <c r="AS260" s="192"/>
      <c r="AT260" s="192"/>
      <c r="AU260" s="192"/>
      <c r="AV260" s="192"/>
      <c r="AW260" s="192"/>
      <c r="AX260" s="192"/>
      <c r="AY260" s="192"/>
      <c r="AZ260" s="192"/>
      <c r="BA260" s="192"/>
      <c r="BB260" s="192"/>
    </row>
    <row r="261" spans="2:54" ht="12.75" x14ac:dyDescent="0.2">
      <c r="B261" s="192"/>
      <c r="C261" s="192"/>
      <c r="J261" s="192"/>
      <c r="L261" s="192"/>
      <c r="Q261" s="192"/>
      <c r="R261" s="192"/>
      <c r="S261" s="91" t="s">
        <v>136</v>
      </c>
      <c r="T261" s="92">
        <v>2</v>
      </c>
      <c r="U261" s="192"/>
      <c r="V261" s="192"/>
      <c r="W261" s="192"/>
      <c r="X261" s="192"/>
      <c r="Y261" s="192"/>
      <c r="Z261" s="192"/>
      <c r="AA261" s="192"/>
      <c r="AB261" s="192"/>
      <c r="AC261" s="192"/>
      <c r="AD261" s="192"/>
      <c r="AE261" s="192"/>
      <c r="AF261" s="192"/>
      <c r="AG261" s="192"/>
      <c r="AH261" s="192"/>
      <c r="AI261" s="192"/>
      <c r="AJ261" s="192"/>
      <c r="AK261" s="192"/>
      <c r="AL261" s="192"/>
      <c r="AM261" s="192"/>
      <c r="AN261" s="192"/>
      <c r="AO261" s="192"/>
      <c r="AP261" s="192"/>
      <c r="AQ261" s="192"/>
      <c r="AR261" s="192"/>
      <c r="AS261" s="192"/>
      <c r="AT261" s="192"/>
      <c r="AU261" s="192"/>
      <c r="AV261" s="192"/>
      <c r="AW261" s="192"/>
      <c r="AX261" s="192"/>
      <c r="AY261" s="192"/>
      <c r="AZ261" s="192"/>
      <c r="BA261" s="192"/>
      <c r="BB261" s="192"/>
    </row>
    <row r="262" spans="2:54" ht="12.75" x14ac:dyDescent="0.2">
      <c r="B262" s="192"/>
      <c r="C262" s="192"/>
      <c r="J262" s="192"/>
      <c r="L262" s="192"/>
      <c r="Q262" s="192"/>
      <c r="R262" s="192"/>
      <c r="S262" s="91" t="s">
        <v>137</v>
      </c>
      <c r="T262" s="92">
        <v>2</v>
      </c>
      <c r="U262" s="192"/>
      <c r="V262" s="192"/>
      <c r="W262" s="192"/>
      <c r="X262" s="192"/>
      <c r="Y262" s="192"/>
      <c r="Z262" s="192"/>
      <c r="AA262" s="192"/>
      <c r="AB262" s="192"/>
      <c r="AC262" s="192"/>
      <c r="AD262" s="192"/>
      <c r="AE262" s="192"/>
      <c r="AF262" s="192"/>
      <c r="AG262" s="192"/>
      <c r="AH262" s="192"/>
      <c r="AI262" s="192"/>
      <c r="AJ262" s="192"/>
      <c r="AK262" s="192"/>
      <c r="AL262" s="192"/>
      <c r="AM262" s="192"/>
      <c r="AN262" s="192"/>
      <c r="AO262" s="192"/>
      <c r="AP262" s="192"/>
      <c r="AQ262" s="192"/>
      <c r="AR262" s="192"/>
      <c r="AS262" s="192"/>
      <c r="AT262" s="192"/>
      <c r="AU262" s="192"/>
      <c r="AV262" s="192"/>
      <c r="AW262" s="192"/>
      <c r="AX262" s="192"/>
      <c r="AY262" s="192"/>
      <c r="AZ262" s="192"/>
      <c r="BA262" s="192"/>
      <c r="BB262" s="192"/>
    </row>
    <row r="263" spans="2:54" ht="12.75" x14ac:dyDescent="0.2">
      <c r="B263" s="192"/>
      <c r="C263" s="192"/>
      <c r="J263" s="192"/>
      <c r="L263" s="192"/>
      <c r="Q263" s="192"/>
      <c r="R263" s="192"/>
      <c r="S263" s="91" t="s">
        <v>314</v>
      </c>
      <c r="T263" s="92"/>
      <c r="U263" s="192"/>
      <c r="V263" s="192"/>
      <c r="W263" s="192"/>
      <c r="X263" s="192"/>
      <c r="Y263" s="192"/>
      <c r="Z263" s="192"/>
      <c r="AA263" s="192"/>
      <c r="AB263" s="192"/>
      <c r="AC263" s="192"/>
      <c r="AD263" s="192"/>
      <c r="AE263" s="192"/>
      <c r="AF263" s="192"/>
      <c r="AG263" s="192"/>
      <c r="AH263" s="192"/>
      <c r="AI263" s="192"/>
      <c r="AJ263" s="192"/>
      <c r="AK263" s="192"/>
      <c r="AL263" s="192"/>
      <c r="AM263" s="192"/>
      <c r="AN263" s="192"/>
      <c r="AO263" s="192"/>
      <c r="AP263" s="192"/>
      <c r="AQ263" s="192"/>
      <c r="AR263" s="192"/>
      <c r="AS263" s="192"/>
      <c r="AT263" s="192"/>
      <c r="AU263" s="192"/>
      <c r="AV263" s="192"/>
      <c r="AW263" s="192"/>
      <c r="AX263" s="192"/>
      <c r="AY263" s="192"/>
      <c r="AZ263" s="192"/>
      <c r="BA263" s="192"/>
      <c r="BB263" s="192"/>
    </row>
    <row r="264" spans="2:54" ht="12.75" x14ac:dyDescent="0.2">
      <c r="B264" s="192"/>
      <c r="C264" s="192"/>
      <c r="J264" s="192"/>
      <c r="L264" s="192"/>
      <c r="Q264" s="192"/>
      <c r="R264" s="192"/>
      <c r="S264" s="91" t="s">
        <v>315</v>
      </c>
      <c r="T264" s="92"/>
      <c r="U264" s="192"/>
      <c r="V264" s="192"/>
      <c r="W264" s="192"/>
      <c r="X264" s="192"/>
      <c r="Y264" s="192"/>
      <c r="Z264" s="192"/>
      <c r="AA264" s="192"/>
      <c r="AB264" s="192"/>
      <c r="AC264" s="192"/>
      <c r="AD264" s="192"/>
      <c r="AE264" s="192"/>
      <c r="AF264" s="192"/>
      <c r="AG264" s="192"/>
      <c r="AH264" s="192"/>
      <c r="AI264" s="192"/>
      <c r="AJ264" s="192"/>
      <c r="AK264" s="192"/>
      <c r="AL264" s="192"/>
      <c r="AM264" s="192"/>
      <c r="AN264" s="192"/>
      <c r="AO264" s="192"/>
      <c r="AP264" s="192"/>
      <c r="AQ264" s="192"/>
      <c r="AR264" s="192"/>
      <c r="AS264" s="192"/>
      <c r="AT264" s="192"/>
      <c r="AU264" s="192"/>
      <c r="AV264" s="192"/>
      <c r="AW264" s="192"/>
      <c r="AX264" s="192"/>
      <c r="AY264" s="192"/>
      <c r="AZ264" s="192"/>
      <c r="BA264" s="192"/>
      <c r="BB264" s="192"/>
    </row>
    <row r="265" spans="2:54" ht="12.75" x14ac:dyDescent="0.2">
      <c r="B265" s="192"/>
      <c r="C265" s="192"/>
      <c r="J265" s="192"/>
      <c r="L265" s="192"/>
      <c r="Q265" s="192"/>
      <c r="R265" s="192"/>
      <c r="S265" s="91" t="s">
        <v>111</v>
      </c>
      <c r="T265" s="92">
        <v>1</v>
      </c>
      <c r="U265" s="192"/>
      <c r="V265" s="192"/>
      <c r="W265" s="192"/>
      <c r="X265" s="192"/>
      <c r="Y265" s="192"/>
      <c r="Z265" s="192"/>
      <c r="AA265" s="192"/>
      <c r="AB265" s="192"/>
      <c r="AC265" s="192"/>
      <c r="AD265" s="192"/>
      <c r="AE265" s="192"/>
      <c r="AF265" s="192"/>
      <c r="AG265" s="192"/>
      <c r="AH265" s="192"/>
      <c r="AI265" s="192"/>
      <c r="AJ265" s="192"/>
      <c r="AK265" s="192"/>
      <c r="AL265" s="192"/>
      <c r="AM265" s="192"/>
      <c r="AN265" s="192"/>
      <c r="AO265" s="192"/>
      <c r="AP265" s="192"/>
      <c r="AQ265" s="192"/>
      <c r="AR265" s="192"/>
      <c r="AS265" s="192"/>
      <c r="AT265" s="192"/>
      <c r="AU265" s="192"/>
      <c r="AV265" s="192"/>
      <c r="AW265" s="192"/>
      <c r="AX265" s="192"/>
      <c r="AY265" s="192"/>
      <c r="AZ265" s="192"/>
      <c r="BA265" s="192"/>
      <c r="BB265" s="192"/>
    </row>
    <row r="266" spans="2:54" ht="12.75" x14ac:dyDescent="0.2">
      <c r="B266" s="192"/>
      <c r="C266" s="192"/>
      <c r="J266" s="192"/>
      <c r="L266" s="192"/>
      <c r="Q266" s="192"/>
      <c r="R266" s="192"/>
      <c r="S266" s="91" t="s">
        <v>316</v>
      </c>
      <c r="T266" s="92"/>
      <c r="U266" s="192"/>
      <c r="V266" s="192"/>
      <c r="W266" s="192"/>
      <c r="X266" s="192"/>
      <c r="Y266" s="192"/>
      <c r="Z266" s="192"/>
      <c r="AA266" s="192"/>
      <c r="AB266" s="192"/>
      <c r="AC266" s="192"/>
      <c r="AD266" s="192"/>
      <c r="AE266" s="192"/>
      <c r="AF266" s="192"/>
      <c r="AG266" s="192"/>
      <c r="AH266" s="192"/>
      <c r="AI266" s="192"/>
      <c r="AJ266" s="192"/>
      <c r="AK266" s="192"/>
      <c r="AL266" s="192"/>
      <c r="AM266" s="192"/>
      <c r="AN266" s="192"/>
      <c r="AO266" s="192"/>
      <c r="AP266" s="192"/>
      <c r="AQ266" s="192"/>
      <c r="AR266" s="192"/>
      <c r="AS266" s="192"/>
      <c r="AT266" s="192"/>
      <c r="AU266" s="192"/>
      <c r="AV266" s="192"/>
      <c r="AW266" s="192"/>
      <c r="AX266" s="192"/>
      <c r="AY266" s="192"/>
      <c r="AZ266" s="192"/>
      <c r="BA266" s="192"/>
      <c r="BB266" s="192"/>
    </row>
    <row r="267" spans="2:54" ht="12.75" x14ac:dyDescent="0.2">
      <c r="B267" s="192"/>
      <c r="C267" s="192"/>
      <c r="J267" s="192"/>
      <c r="L267" s="192"/>
      <c r="Q267" s="192"/>
      <c r="R267" s="192"/>
      <c r="S267" s="91" t="s">
        <v>317</v>
      </c>
      <c r="T267" s="92"/>
      <c r="U267" s="192"/>
      <c r="V267" s="192"/>
      <c r="W267" s="192"/>
      <c r="X267" s="192"/>
      <c r="Y267" s="192"/>
      <c r="Z267" s="192"/>
      <c r="AA267" s="192"/>
      <c r="AB267" s="192"/>
      <c r="AC267" s="192"/>
      <c r="AD267" s="192"/>
      <c r="AE267" s="192"/>
      <c r="AF267" s="192"/>
      <c r="AG267" s="192"/>
      <c r="AH267" s="192"/>
      <c r="AI267" s="192"/>
      <c r="AJ267" s="192"/>
      <c r="AK267" s="192"/>
      <c r="AL267" s="192"/>
      <c r="AM267" s="192"/>
      <c r="AN267" s="192"/>
      <c r="AO267" s="192"/>
      <c r="AP267" s="192"/>
      <c r="AQ267" s="192"/>
      <c r="AR267" s="192"/>
      <c r="AS267" s="192"/>
      <c r="AT267" s="192"/>
      <c r="AU267" s="192"/>
      <c r="AV267" s="192"/>
      <c r="AW267" s="192"/>
      <c r="AX267" s="192"/>
      <c r="AY267" s="192"/>
      <c r="AZ267" s="192"/>
      <c r="BA267" s="192"/>
      <c r="BB267" s="192"/>
    </row>
    <row r="268" spans="2:54" ht="12.75" x14ac:dyDescent="0.2">
      <c r="B268" s="192"/>
      <c r="C268" s="192"/>
      <c r="J268" s="192"/>
      <c r="L268" s="192"/>
      <c r="Q268" s="192"/>
      <c r="R268" s="192"/>
      <c r="S268" s="203"/>
      <c r="T268" s="203"/>
      <c r="U268" s="192"/>
      <c r="V268" s="192"/>
      <c r="W268" s="192"/>
      <c r="X268" s="192"/>
      <c r="Y268" s="192"/>
      <c r="Z268" s="192"/>
      <c r="AA268" s="192"/>
      <c r="AB268" s="192"/>
      <c r="AC268" s="192"/>
      <c r="AD268" s="192"/>
      <c r="AE268" s="192"/>
      <c r="AF268" s="192"/>
      <c r="AG268" s="192"/>
      <c r="AH268" s="192"/>
      <c r="AI268" s="192"/>
      <c r="AJ268" s="192"/>
      <c r="AK268" s="192"/>
      <c r="AL268" s="192"/>
      <c r="AM268" s="192"/>
      <c r="AN268" s="192"/>
      <c r="AO268" s="192"/>
      <c r="AP268" s="192"/>
      <c r="AQ268" s="192"/>
      <c r="AR268" s="192"/>
      <c r="AS268" s="192"/>
      <c r="AT268" s="192"/>
      <c r="AU268" s="192"/>
      <c r="AV268" s="192"/>
      <c r="AW268" s="192"/>
      <c r="AX268" s="192"/>
      <c r="AY268" s="192"/>
      <c r="AZ268" s="192"/>
      <c r="BA268" s="192"/>
      <c r="BB268" s="192"/>
    </row>
    <row r="269" spans="2:54" ht="12.75" x14ac:dyDescent="0.2">
      <c r="B269" s="192"/>
      <c r="C269" s="192"/>
      <c r="J269" s="192"/>
      <c r="L269" s="192"/>
      <c r="Q269" s="192"/>
      <c r="R269" s="192"/>
      <c r="S269" s="203"/>
      <c r="T269" s="203"/>
      <c r="X269" s="192"/>
      <c r="Y269" s="192"/>
      <c r="Z269" s="192"/>
      <c r="AA269" s="192"/>
      <c r="AB269" s="192"/>
      <c r="AC269" s="192"/>
      <c r="AD269" s="192"/>
      <c r="AE269" s="192"/>
      <c r="AF269" s="192"/>
      <c r="AG269" s="192"/>
      <c r="AH269" s="192"/>
      <c r="AI269" s="192"/>
      <c r="AJ269" s="192"/>
      <c r="AK269" s="192"/>
      <c r="AL269" s="192"/>
      <c r="AM269" s="192"/>
      <c r="AN269" s="192"/>
      <c r="AO269" s="192"/>
      <c r="AP269" s="192"/>
      <c r="AQ269" s="192"/>
      <c r="AR269" s="192"/>
      <c r="AS269" s="192"/>
      <c r="AT269" s="192"/>
      <c r="AU269" s="192"/>
      <c r="AV269" s="192"/>
      <c r="AW269" s="192"/>
      <c r="AX269" s="192"/>
      <c r="AY269" s="192"/>
      <c r="AZ269" s="192"/>
      <c r="BA269" s="192"/>
      <c r="BB269" s="192"/>
    </row>
    <row r="270" spans="2:54" ht="12.75" x14ac:dyDescent="0.2">
      <c r="B270" s="192"/>
      <c r="C270" s="192"/>
      <c r="J270" s="192"/>
      <c r="L270" s="192"/>
      <c r="Q270" s="192"/>
      <c r="R270" s="192"/>
      <c r="S270" s="203"/>
      <c r="T270" s="203"/>
      <c r="X270" s="192"/>
      <c r="AC270" s="192"/>
      <c r="AD270" s="192"/>
      <c r="AE270" s="192"/>
      <c r="AF270" s="192"/>
      <c r="AG270" s="192"/>
      <c r="AH270" s="192"/>
      <c r="AI270" s="192"/>
      <c r="AJ270" s="192"/>
      <c r="AK270" s="192"/>
      <c r="AL270" s="192"/>
      <c r="AM270" s="192"/>
      <c r="AN270" s="192"/>
      <c r="AO270" s="192"/>
      <c r="AP270" s="192"/>
      <c r="AQ270" s="192"/>
      <c r="AR270" s="192"/>
      <c r="AS270" s="192"/>
      <c r="AT270" s="192"/>
      <c r="AU270" s="192"/>
      <c r="AV270" s="192"/>
      <c r="AW270" s="192"/>
      <c r="AX270" s="192"/>
      <c r="AY270" s="192"/>
      <c r="AZ270" s="192"/>
      <c r="BA270" s="192"/>
      <c r="BB270" s="192"/>
    </row>
    <row r="271" spans="2:54" ht="12.75" x14ac:dyDescent="0.2">
      <c r="B271" s="192"/>
      <c r="C271" s="192"/>
      <c r="J271" s="192"/>
      <c r="L271" s="192"/>
      <c r="Q271" s="192"/>
      <c r="R271" s="192"/>
      <c r="X271" s="192"/>
      <c r="AC271" s="192"/>
      <c r="AD271" s="192"/>
      <c r="AE271" s="192"/>
      <c r="AF271" s="192"/>
      <c r="AG271" s="192"/>
      <c r="AH271" s="192"/>
      <c r="AI271" s="192"/>
      <c r="AJ271" s="192"/>
      <c r="AK271" s="192"/>
      <c r="AL271" s="192"/>
      <c r="AM271" s="192"/>
      <c r="AN271" s="192"/>
      <c r="AO271" s="192"/>
      <c r="AP271" s="192"/>
      <c r="AQ271" s="192"/>
      <c r="AR271" s="192"/>
      <c r="AS271" s="192"/>
      <c r="AT271" s="192"/>
      <c r="AU271" s="192"/>
      <c r="AV271" s="192"/>
      <c r="AW271" s="192"/>
      <c r="AX271" s="192"/>
      <c r="AY271" s="192"/>
      <c r="AZ271" s="192"/>
      <c r="BA271" s="192"/>
      <c r="BB271" s="192"/>
    </row>
    <row r="272" spans="2:54" ht="12.75" x14ac:dyDescent="0.2">
      <c r="B272" s="192"/>
      <c r="C272" s="192"/>
      <c r="J272" s="192"/>
      <c r="L272" s="192"/>
      <c r="Q272" s="192"/>
      <c r="R272" s="192"/>
      <c r="AC272" s="192"/>
      <c r="AD272" s="192"/>
      <c r="AE272" s="192"/>
      <c r="AF272" s="192"/>
      <c r="AG272" s="192"/>
      <c r="AH272" s="192"/>
      <c r="AI272" s="192"/>
      <c r="AJ272" s="192"/>
      <c r="AK272" s="192"/>
      <c r="AL272" s="192"/>
      <c r="AM272" s="192"/>
      <c r="AN272" s="192"/>
      <c r="AO272" s="192"/>
      <c r="AP272" s="192"/>
      <c r="AQ272" s="192"/>
      <c r="AR272" s="192"/>
      <c r="AS272" s="192"/>
      <c r="AT272" s="192"/>
      <c r="AU272" s="192"/>
      <c r="AV272" s="192"/>
      <c r="AW272" s="192"/>
      <c r="AX272" s="192"/>
      <c r="AY272" s="192"/>
      <c r="AZ272" s="192"/>
      <c r="BA272" s="192"/>
      <c r="BB272" s="192"/>
    </row>
    <row r="273" spans="2:54" ht="12.75" x14ac:dyDescent="0.2">
      <c r="B273" s="192"/>
      <c r="C273" s="192"/>
      <c r="J273" s="192"/>
      <c r="L273" s="192"/>
      <c r="Q273" s="192"/>
      <c r="R273" s="192"/>
      <c r="AC273" s="192"/>
      <c r="AD273" s="192"/>
      <c r="AE273" s="192"/>
      <c r="AF273" s="192"/>
      <c r="AG273" s="192"/>
      <c r="AH273" s="192"/>
      <c r="AI273" s="192"/>
      <c r="AJ273" s="192"/>
      <c r="AK273" s="192"/>
      <c r="AL273" s="192"/>
      <c r="AM273" s="192"/>
      <c r="AN273" s="192"/>
      <c r="AO273" s="192"/>
      <c r="AP273" s="192"/>
      <c r="AQ273" s="192"/>
      <c r="AR273" s="192"/>
      <c r="AS273" s="192"/>
      <c r="AT273" s="192"/>
      <c r="AU273" s="192"/>
      <c r="AV273" s="192"/>
      <c r="AW273" s="192"/>
      <c r="AX273" s="192"/>
      <c r="AY273" s="192"/>
      <c r="AZ273" s="192"/>
      <c r="BA273" s="192"/>
      <c r="BB273" s="192"/>
    </row>
    <row r="274" spans="2:54" ht="12.75" x14ac:dyDescent="0.2">
      <c r="B274" s="192"/>
      <c r="C274" s="192"/>
      <c r="J274" s="192"/>
      <c r="L274" s="192"/>
      <c r="Q274" s="192"/>
      <c r="R274" s="192"/>
      <c r="AC274" s="192"/>
      <c r="AD274" s="192"/>
      <c r="AE274" s="192"/>
      <c r="AF274" s="192"/>
      <c r="AG274" s="192"/>
      <c r="AH274" s="192"/>
      <c r="AI274" s="192"/>
      <c r="AJ274" s="192"/>
      <c r="AK274" s="192"/>
      <c r="AL274" s="192"/>
      <c r="AM274" s="192"/>
      <c r="AN274" s="192"/>
      <c r="AO274" s="192"/>
      <c r="AP274" s="192"/>
      <c r="AQ274" s="192"/>
      <c r="AR274" s="192"/>
      <c r="AS274" s="192"/>
      <c r="AT274" s="192"/>
      <c r="AU274" s="192"/>
      <c r="AV274" s="192"/>
      <c r="AW274" s="192"/>
      <c r="AX274" s="192"/>
      <c r="AY274" s="192"/>
      <c r="AZ274" s="192"/>
      <c r="BA274" s="192"/>
      <c r="BB274" s="192"/>
    </row>
    <row r="275" spans="2:54" x14ac:dyDescent="0.25">
      <c r="Q275" s="192"/>
      <c r="R275" s="192"/>
      <c r="AC275" s="192"/>
      <c r="AD275" s="192"/>
      <c r="AE275" s="192"/>
      <c r="AF275" s="192"/>
      <c r="AG275" s="192"/>
      <c r="AH275" s="192"/>
      <c r="AI275" s="192"/>
      <c r="AJ275" s="192"/>
      <c r="AK275" s="192"/>
      <c r="AL275" s="192"/>
      <c r="AM275" s="192"/>
      <c r="AN275" s="192"/>
      <c r="AO275" s="192"/>
      <c r="AP275" s="192"/>
      <c r="AQ275" s="192"/>
      <c r="AR275" s="192"/>
      <c r="AS275" s="192"/>
      <c r="AT275" s="192"/>
      <c r="AU275" s="192"/>
      <c r="AV275" s="192"/>
      <c r="AW275" s="192"/>
      <c r="AX275" s="192"/>
      <c r="AY275" s="192"/>
      <c r="AZ275" s="192"/>
      <c r="BA275" s="192"/>
      <c r="BB275" s="192"/>
    </row>
    <row r="276" spans="2:54" x14ac:dyDescent="0.25">
      <c r="Q276" s="192"/>
      <c r="R276" s="192"/>
      <c r="AC276" s="192"/>
      <c r="AD276" s="192"/>
      <c r="AE276" s="192"/>
      <c r="AF276" s="192"/>
      <c r="AG276" s="192"/>
      <c r="AH276" s="192"/>
      <c r="AI276" s="192"/>
      <c r="AJ276" s="192"/>
      <c r="AK276" s="192"/>
      <c r="AL276" s="192"/>
      <c r="AM276" s="192"/>
      <c r="AN276" s="192"/>
      <c r="AO276" s="192"/>
      <c r="AP276" s="192"/>
      <c r="AQ276" s="192"/>
      <c r="AR276" s="192"/>
      <c r="AS276" s="192"/>
      <c r="AT276" s="192"/>
      <c r="AU276" s="192"/>
      <c r="AV276" s="192"/>
      <c r="AW276" s="192"/>
      <c r="AX276" s="192"/>
      <c r="AY276" s="192"/>
      <c r="AZ276" s="192"/>
      <c r="BA276" s="192"/>
      <c r="BB276" s="192"/>
    </row>
    <row r="277" spans="2:54" x14ac:dyDescent="0.25">
      <c r="Q277" s="192"/>
      <c r="R277" s="192"/>
      <c r="AC277" s="192"/>
      <c r="AD277" s="192"/>
      <c r="AE277" s="192"/>
      <c r="AF277" s="192"/>
      <c r="AG277" s="192"/>
      <c r="AH277" s="192"/>
      <c r="AI277" s="192"/>
      <c r="AJ277" s="192"/>
      <c r="AK277" s="192"/>
      <c r="AL277" s="192"/>
      <c r="AM277" s="192"/>
      <c r="AN277" s="192"/>
      <c r="AO277" s="192"/>
      <c r="AP277" s="192"/>
      <c r="AQ277" s="192"/>
      <c r="AR277" s="192"/>
      <c r="AS277" s="192"/>
      <c r="AT277" s="192"/>
      <c r="AU277" s="192"/>
      <c r="AV277" s="192"/>
      <c r="AW277" s="192"/>
      <c r="AX277" s="192"/>
      <c r="AY277" s="192"/>
      <c r="AZ277" s="192"/>
      <c r="BA277" s="192"/>
      <c r="BB277" s="192"/>
    </row>
    <row r="278" spans="2:54" x14ac:dyDescent="0.25">
      <c r="Q278" s="192"/>
      <c r="R278" s="192"/>
      <c r="AC278" s="192"/>
      <c r="AD278" s="192"/>
      <c r="AE278" s="192"/>
      <c r="AF278" s="192"/>
      <c r="AG278" s="192"/>
      <c r="AH278" s="192"/>
      <c r="AI278" s="192"/>
      <c r="AJ278" s="192"/>
      <c r="AK278" s="192"/>
      <c r="AL278" s="192"/>
      <c r="AM278" s="192"/>
      <c r="AN278" s="192"/>
      <c r="AO278" s="192"/>
      <c r="AP278" s="192"/>
      <c r="AQ278" s="192"/>
      <c r="AR278" s="192"/>
      <c r="AS278" s="192"/>
      <c r="AT278" s="192"/>
      <c r="AU278" s="192"/>
      <c r="AV278" s="192"/>
      <c r="AW278" s="192"/>
      <c r="AX278" s="192"/>
      <c r="AY278" s="192"/>
      <c r="AZ278" s="192"/>
      <c r="BA278" s="192"/>
      <c r="BB278" s="192"/>
    </row>
  </sheetData>
  <sheetProtection password="BBE7" sheet="1" objects="1" scenarios="1"/>
  <sortState ref="S14:T267">
    <sortCondition ref="S14:S267"/>
  </sortState>
  <mergeCells count="81">
    <mergeCell ref="B3:P3"/>
    <mergeCell ref="N54:P54"/>
    <mergeCell ref="N58:P58"/>
    <mergeCell ref="E52:I52"/>
    <mergeCell ref="E45:I45"/>
    <mergeCell ref="E11:I11"/>
    <mergeCell ref="E38:I38"/>
    <mergeCell ref="E39:I39"/>
    <mergeCell ref="E40:I40"/>
    <mergeCell ref="E41:I41"/>
    <mergeCell ref="E42:I42"/>
    <mergeCell ref="E44:I44"/>
    <mergeCell ref="E32:I32"/>
    <mergeCell ref="E33:I33"/>
    <mergeCell ref="E34:I34"/>
    <mergeCell ref="E35:I35"/>
    <mergeCell ref="E13:I13"/>
    <mergeCell ref="E27:I27"/>
    <mergeCell ref="E28:I28"/>
    <mergeCell ref="E25:I25"/>
    <mergeCell ref="E26:I26"/>
    <mergeCell ref="E24:I24"/>
    <mergeCell ref="E23:I23"/>
    <mergeCell ref="E19:I19"/>
    <mergeCell ref="E18:I18"/>
    <mergeCell ref="E17:I17"/>
    <mergeCell ref="E16:I16"/>
    <mergeCell ref="E15:I15"/>
    <mergeCell ref="C7:I7"/>
    <mergeCell ref="C6:I6"/>
    <mergeCell ref="B69:P69"/>
    <mergeCell ref="B65:C65"/>
    <mergeCell ref="B66:C66"/>
    <mergeCell ref="K61:K62"/>
    <mergeCell ref="L61:M62"/>
    <mergeCell ref="N61:N62"/>
    <mergeCell ref="O61:O62"/>
    <mergeCell ref="P61:P62"/>
    <mergeCell ref="N65:P65"/>
    <mergeCell ref="N64:P64"/>
    <mergeCell ref="B61:J61"/>
    <mergeCell ref="B62:J62"/>
    <mergeCell ref="E65:F65"/>
    <mergeCell ref="E36:I36"/>
    <mergeCell ref="S11:T11"/>
    <mergeCell ref="L6:P6"/>
    <mergeCell ref="L7:P7"/>
    <mergeCell ref="J8:P8"/>
    <mergeCell ref="N10:P10"/>
    <mergeCell ref="J11:K11"/>
    <mergeCell ref="L11:M11"/>
    <mergeCell ref="B5:P5"/>
    <mergeCell ref="B8:C8"/>
    <mergeCell ref="N56:P56"/>
    <mergeCell ref="N60:P60"/>
    <mergeCell ref="C14:D14"/>
    <mergeCell ref="C28:D28"/>
    <mergeCell ref="E22:I22"/>
    <mergeCell ref="E21:I21"/>
    <mergeCell ref="E20:I20"/>
    <mergeCell ref="E14:I14"/>
    <mergeCell ref="E29:I29"/>
    <mergeCell ref="E31:I31"/>
    <mergeCell ref="E30:I30"/>
    <mergeCell ref="B53:M54"/>
    <mergeCell ref="E37:I37"/>
    <mergeCell ref="E12:I12"/>
    <mergeCell ref="B67:M67"/>
    <mergeCell ref="K57:K58"/>
    <mergeCell ref="L57:L58"/>
    <mergeCell ref="M57:M58"/>
    <mergeCell ref="E43:I43"/>
    <mergeCell ref="E46:I46"/>
    <mergeCell ref="E47:I47"/>
    <mergeCell ref="E48:I48"/>
    <mergeCell ref="E50:I50"/>
    <mergeCell ref="E51:I51"/>
    <mergeCell ref="E49:I49"/>
    <mergeCell ref="E66:F66"/>
    <mergeCell ref="H66:I66"/>
    <mergeCell ref="B57:J58"/>
  </mergeCells>
  <dataValidations count="4">
    <dataValidation type="whole" allowBlank="1" showInputMessage="1" showErrorMessage="1" error="Il valore deve essere compreso tra 0 e 100" prompt="Indicare una percentuale del fabbisogno massimo di riferimento" sqref="M57">
      <formula1>0</formula1>
      <formula2>100</formula2>
    </dataValidation>
    <dataValidation type="list" allowBlank="1" showInputMessage="1" showErrorMessage="1" sqref="K57">
      <formula1>$U$14:$U$15</formula1>
    </dataValidation>
    <dataValidation type="list" allowBlank="1" showInputMessage="1" showErrorMessage="1" sqref="K61 K63:K66">
      <formula1>$AA$4:$AA$9</formula1>
    </dataValidation>
    <dataValidation type="list" allowBlank="1" showInputMessage="1" showErrorMessage="1" prompt="Scegliere dall'elenco" sqref="C7">
      <formula1>$S$14:$S$267</formula1>
    </dataValidation>
  </dataValidations>
  <pageMargins left="0.59055118110236227" right="0.59055118110236227" top="0.35433070866141736" bottom="0.35433070866141736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Calcolo Posteggi 2015</vt:lpstr>
      <vt:lpstr>'Calcolo Posteggi 2015'!Area_stampa</vt:lpstr>
    </vt:vector>
  </TitlesOfParts>
  <Company>AMMINISTRAZIONE CANTONALE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Usel Patrizio / tstr008</dc:creator>
  <cp:lastModifiedBy>Bonetti Ruggero / t000546</cp:lastModifiedBy>
  <cp:lastPrinted>2019-01-18T14:29:33Z</cp:lastPrinted>
  <dcterms:created xsi:type="dcterms:W3CDTF">2012-12-14T08:00:21Z</dcterms:created>
  <dcterms:modified xsi:type="dcterms:W3CDTF">2019-03-01T08:07:51Z</dcterms:modified>
</cp:coreProperties>
</file>